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na\Desktop\BAS\CBC2020\"/>
    </mc:Choice>
  </mc:AlternateContent>
  <xr:revisionPtr revIDLastSave="0" documentId="13_ncr:20001_{C8FA8AFF-CF4D-4B3A-A856-848CD3CF064D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CountAllYears" sheetId="1" r:id="rId1"/>
    <sheet name="Participants" sheetId="2" r:id="rId2"/>
    <sheet name="2020CountsbySector" sheetId="3" r:id="rId3"/>
    <sheet name="2020Effort" sheetId="4" r:id="rId4"/>
    <sheet name="Wx2020" sheetId="5" r:id="rId5"/>
    <sheet name="2019CountsbySector" sheetId="6" r:id="rId6"/>
    <sheet name="2019Effort" sheetId="7" r:id="rId7"/>
    <sheet name="Wx2019" sheetId="8" r:id="rId8"/>
    <sheet name="2018CountsbySector" sheetId="9" r:id="rId9"/>
    <sheet name="2018Effort" sheetId="10" r:id="rId10"/>
    <sheet name="2017CountsbySector" sheetId="11" r:id="rId11"/>
    <sheet name="2017Effort" sheetId="12" r:id="rId12"/>
    <sheet name="Wx2017" sheetId="13" r:id="rId13"/>
    <sheet name="ABASppList" sheetId="14" r:id="rId14"/>
    <sheet name="2016Effort" sheetId="15" r:id="rId15"/>
    <sheet name="Wx2016" sheetId="16" r:id="rId16"/>
    <sheet name="2015Effort" sheetId="17" r:id="rId17"/>
    <sheet name="Wx2015" sheetId="18" r:id="rId18"/>
    <sheet name="Incr-Decr20Yr" sheetId="19" r:id="rId19"/>
    <sheet name="Incr-Decr10Yr" sheetId="20" r:id="rId20"/>
    <sheet name="Charts" sheetId="21" r:id="rId21"/>
    <sheet name="Chart1" sheetId="22" r:id="rId22"/>
    <sheet name="2014Effort" sheetId="23" r:id="rId23"/>
    <sheet name="Wx2014" sheetId="24" r:id="rId24"/>
    <sheet name="2013Effort" sheetId="25" r:id="rId25"/>
    <sheet name="Wx2013" sheetId="26" r:id="rId26"/>
    <sheet name="2012Effort" sheetId="27" r:id="rId27"/>
    <sheet name="2011Effort" sheetId="28" r:id="rId28"/>
    <sheet name="WX2011" sheetId="29" r:id="rId29"/>
    <sheet name="Count2010" sheetId="30" r:id="rId30"/>
    <sheet name="2010Effort" sheetId="31" r:id="rId31"/>
    <sheet name="WX2010" sheetId="32" r:id="rId32"/>
    <sheet name="2009Effort" sheetId="33" r:id="rId33"/>
    <sheet name="WX2009" sheetId="34" r:id="rId34"/>
  </sheets>
  <externalReferences>
    <externalReference r:id="rId35"/>
    <externalReference r:id="rId36"/>
  </externalReferences>
  <definedNames>
    <definedName name="_xlnm._FilterDatabase" localSheetId="8">'2018CountsbySector'!$A$1:$P$220</definedName>
    <definedName name="_xlnm._FilterDatabase" localSheetId="5">'2019CountsbySector'!$A$1:$T$220</definedName>
    <definedName name="_xlnm._FilterDatabase" localSheetId="2">'2020CountsbySector'!$A$1:$Q$212</definedName>
    <definedName name="_xlnm._FilterDatabase" localSheetId="1" hidden="1">Participants!$A$1:$AMJ$390</definedName>
    <definedName name="_xlnm.Print_Area" localSheetId="29">Count2010!$B$1:$O$178</definedName>
  </definedNames>
  <calcPr calcId="181029"/>
  <pivotCaches>
    <pivotCache cacheId="2" r:id="rId37"/>
  </pivotCaches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8" i="4" l="1"/>
  <c r="E58" i="4"/>
  <c r="D58" i="4"/>
  <c r="N15" i="4"/>
  <c r="M15" i="4"/>
  <c r="C24" i="33"/>
  <c r="M22" i="33"/>
  <c r="N21" i="33"/>
  <c r="M21" i="33"/>
  <c r="L21" i="33"/>
  <c r="K21" i="33"/>
  <c r="J21" i="33"/>
  <c r="I21" i="33"/>
  <c r="H21" i="33"/>
  <c r="G21" i="33"/>
  <c r="F21" i="33"/>
  <c r="E24" i="33" s="1"/>
  <c r="E21" i="33"/>
  <c r="D24" i="33" s="1"/>
  <c r="D21" i="33"/>
  <c r="C21" i="33"/>
  <c r="B21" i="33"/>
  <c r="K9" i="32"/>
  <c r="J9" i="32"/>
  <c r="I9" i="32"/>
  <c r="K8" i="32"/>
  <c r="J8" i="32"/>
  <c r="I8" i="32"/>
  <c r="C32" i="31"/>
  <c r="M30" i="31"/>
  <c r="N29" i="31"/>
  <c r="M29" i="31"/>
  <c r="L29" i="31"/>
  <c r="K29" i="31"/>
  <c r="J29" i="31"/>
  <c r="I29" i="31"/>
  <c r="H29" i="31"/>
  <c r="G29" i="31"/>
  <c r="F29" i="31"/>
  <c r="E29" i="31"/>
  <c r="D32" i="31" s="1"/>
  <c r="D29" i="31"/>
  <c r="E32" i="31" s="1"/>
  <c r="C29" i="31"/>
  <c r="B29" i="31"/>
  <c r="N178" i="30"/>
  <c r="M178" i="30"/>
  <c r="L178" i="30"/>
  <c r="K178" i="30"/>
  <c r="J178" i="30"/>
  <c r="I178" i="30"/>
  <c r="H178" i="30"/>
  <c r="G178" i="30"/>
  <c r="F178" i="30"/>
  <c r="E178" i="30"/>
  <c r="D178" i="30"/>
  <c r="N177" i="30"/>
  <c r="M177" i="30"/>
  <c r="L177" i="30"/>
  <c r="K177" i="30"/>
  <c r="J177" i="30"/>
  <c r="I177" i="30"/>
  <c r="H177" i="30"/>
  <c r="G177" i="30"/>
  <c r="F177" i="30"/>
  <c r="E177" i="30"/>
  <c r="D177" i="30"/>
  <c r="O176" i="30"/>
  <c r="O175" i="30"/>
  <c r="O174" i="30"/>
  <c r="O173" i="30"/>
  <c r="O172" i="30"/>
  <c r="O171" i="30"/>
  <c r="O170" i="30"/>
  <c r="O169" i="30"/>
  <c r="O168" i="30"/>
  <c r="O167" i="30"/>
  <c r="O166" i="30"/>
  <c r="O165" i="30"/>
  <c r="O164" i="30"/>
  <c r="O163" i="30"/>
  <c r="O162" i="30"/>
  <c r="O161" i="30"/>
  <c r="O160" i="30"/>
  <c r="O159" i="30"/>
  <c r="O158" i="30"/>
  <c r="O157" i="30"/>
  <c r="O156" i="30"/>
  <c r="O155" i="30"/>
  <c r="O154" i="30"/>
  <c r="O153" i="30"/>
  <c r="O152" i="30"/>
  <c r="O151" i="30"/>
  <c r="O150" i="30"/>
  <c r="O149" i="30"/>
  <c r="O148" i="30"/>
  <c r="O147" i="30"/>
  <c r="O146" i="30"/>
  <c r="O145" i="30"/>
  <c r="O144" i="30"/>
  <c r="O143" i="30"/>
  <c r="O142" i="30"/>
  <c r="O141" i="30"/>
  <c r="O140" i="30"/>
  <c r="O139" i="30"/>
  <c r="O138" i="30"/>
  <c r="O137" i="30"/>
  <c r="O136" i="30"/>
  <c r="O135" i="30"/>
  <c r="O134" i="30"/>
  <c r="O133" i="30"/>
  <c r="O132" i="30"/>
  <c r="O131" i="30"/>
  <c r="O130" i="30"/>
  <c r="O129" i="30"/>
  <c r="O128" i="30"/>
  <c r="O127" i="30"/>
  <c r="O126" i="30"/>
  <c r="O125" i="30"/>
  <c r="O124" i="30"/>
  <c r="O123" i="30"/>
  <c r="O122" i="30"/>
  <c r="O121" i="30"/>
  <c r="O120" i="30"/>
  <c r="O119" i="30"/>
  <c r="O118" i="30"/>
  <c r="O117" i="30"/>
  <c r="O116" i="30"/>
  <c r="O115" i="30"/>
  <c r="O114" i="30"/>
  <c r="O113" i="30"/>
  <c r="O112" i="30"/>
  <c r="O111" i="30"/>
  <c r="O110" i="30"/>
  <c r="O109" i="30"/>
  <c r="O108" i="30"/>
  <c r="O107" i="30"/>
  <c r="O106" i="30"/>
  <c r="O105" i="30"/>
  <c r="O104" i="30"/>
  <c r="O103" i="30"/>
  <c r="O102" i="30"/>
  <c r="O101" i="30"/>
  <c r="O100" i="30"/>
  <c r="O99" i="30"/>
  <c r="O98" i="30"/>
  <c r="O97" i="30"/>
  <c r="O96" i="30"/>
  <c r="O95" i="30"/>
  <c r="O94" i="30"/>
  <c r="O93" i="30"/>
  <c r="O92" i="30"/>
  <c r="O91" i="30"/>
  <c r="O90" i="30"/>
  <c r="O89" i="30"/>
  <c r="O88" i="30"/>
  <c r="O87" i="30"/>
  <c r="O86" i="30"/>
  <c r="O85" i="30"/>
  <c r="O84" i="30"/>
  <c r="O83" i="30"/>
  <c r="O82" i="30"/>
  <c r="O81" i="30"/>
  <c r="O80" i="30"/>
  <c r="O79" i="30"/>
  <c r="O78" i="30"/>
  <c r="O77" i="30"/>
  <c r="O76" i="30"/>
  <c r="O75" i="30"/>
  <c r="O74" i="30"/>
  <c r="O73" i="30"/>
  <c r="O72" i="30"/>
  <c r="O71" i="30"/>
  <c r="O70" i="30"/>
  <c r="O69" i="30"/>
  <c r="O68" i="30"/>
  <c r="O67" i="30"/>
  <c r="O66" i="30"/>
  <c r="O65" i="30"/>
  <c r="O64" i="30"/>
  <c r="O63" i="30"/>
  <c r="O62" i="30"/>
  <c r="O61" i="30"/>
  <c r="O60" i="30"/>
  <c r="O59" i="30"/>
  <c r="O58" i="30"/>
  <c r="O57" i="30"/>
  <c r="O56" i="30"/>
  <c r="O55" i="30"/>
  <c r="O54" i="30"/>
  <c r="O53" i="30"/>
  <c r="O52" i="30"/>
  <c r="O51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O37" i="30"/>
  <c r="O36" i="30"/>
  <c r="O35" i="30"/>
  <c r="O34" i="30"/>
  <c r="O33" i="30"/>
  <c r="O32" i="30"/>
  <c r="O31" i="30"/>
  <c r="O30" i="30"/>
  <c r="O29" i="30"/>
  <c r="O28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7" i="30"/>
  <c r="O6" i="30"/>
  <c r="O5" i="30"/>
  <c r="O4" i="30"/>
  <c r="O3" i="30"/>
  <c r="O2" i="30"/>
  <c r="O178" i="30" s="1"/>
  <c r="E33" i="29"/>
  <c r="C33" i="29"/>
  <c r="E32" i="29"/>
  <c r="C32" i="29"/>
  <c r="C46" i="28"/>
  <c r="C27" i="28"/>
  <c r="C26" i="28"/>
  <c r="C30" i="25" s="1"/>
  <c r="M24" i="28"/>
  <c r="N23" i="28"/>
  <c r="M23" i="28"/>
  <c r="L23" i="28"/>
  <c r="K23" i="28"/>
  <c r="J23" i="28"/>
  <c r="I23" i="28"/>
  <c r="H23" i="28"/>
  <c r="G23" i="28"/>
  <c r="F23" i="28"/>
  <c r="E26" i="28" s="1"/>
  <c r="E23" i="28"/>
  <c r="D26" i="28" s="1"/>
  <c r="D23" i="28"/>
  <c r="C23" i="28"/>
  <c r="B23" i="28"/>
  <c r="C32" i="27"/>
  <c r="C31" i="27"/>
  <c r="G30" i="27"/>
  <c r="G29" i="25" s="1"/>
  <c r="C30" i="27"/>
  <c r="C29" i="25" s="1"/>
  <c r="M28" i="27"/>
  <c r="N27" i="27"/>
  <c r="M27" i="27"/>
  <c r="L27" i="27"/>
  <c r="K27" i="27"/>
  <c r="J27" i="27"/>
  <c r="I27" i="27"/>
  <c r="H27" i="27"/>
  <c r="G27" i="27"/>
  <c r="F27" i="27"/>
  <c r="E27" i="27"/>
  <c r="D30" i="27" s="1"/>
  <c r="D27" i="27"/>
  <c r="E30" i="27" s="1"/>
  <c r="C27" i="27"/>
  <c r="B27" i="27"/>
  <c r="L37" i="26"/>
  <c r="K37" i="26"/>
  <c r="L36" i="26"/>
  <c r="K36" i="26"/>
  <c r="L35" i="26"/>
  <c r="K35" i="26"/>
  <c r="E33" i="26"/>
  <c r="D33" i="26"/>
  <c r="C33" i="26"/>
  <c r="E32" i="26"/>
  <c r="C32" i="26"/>
  <c r="E31" i="26"/>
  <c r="C31" i="26"/>
  <c r="Q16" i="26"/>
  <c r="P16" i="26"/>
  <c r="O16" i="26"/>
  <c r="C31" i="25"/>
  <c r="G28" i="25"/>
  <c r="G31" i="23" s="1"/>
  <c r="C28" i="25"/>
  <c r="C31" i="23" s="1"/>
  <c r="M26" i="25"/>
  <c r="N25" i="25"/>
  <c r="M25" i="25"/>
  <c r="L25" i="25"/>
  <c r="K25" i="25"/>
  <c r="J25" i="25"/>
  <c r="I25" i="25"/>
  <c r="H25" i="25"/>
  <c r="G25" i="25"/>
  <c r="F25" i="25"/>
  <c r="E25" i="25"/>
  <c r="D28" i="25" s="1"/>
  <c r="D25" i="25"/>
  <c r="E28" i="25" s="1"/>
  <c r="C25" i="25"/>
  <c r="B25" i="25"/>
  <c r="O37" i="24"/>
  <c r="N37" i="24"/>
  <c r="M37" i="24"/>
  <c r="L37" i="24"/>
  <c r="H37" i="24"/>
  <c r="G37" i="24"/>
  <c r="F37" i="24"/>
  <c r="E37" i="24"/>
  <c r="D37" i="24"/>
  <c r="C37" i="24"/>
  <c r="B37" i="24"/>
  <c r="O36" i="24"/>
  <c r="N36" i="24"/>
  <c r="M36" i="24"/>
  <c r="L36" i="24"/>
  <c r="H36" i="24"/>
  <c r="G36" i="24"/>
  <c r="F36" i="24"/>
  <c r="E36" i="24"/>
  <c r="D36" i="24"/>
  <c r="C36" i="24"/>
  <c r="B36" i="24"/>
  <c r="O35" i="24"/>
  <c r="N35" i="24"/>
  <c r="M35" i="24"/>
  <c r="L35" i="24"/>
  <c r="E35" i="24"/>
  <c r="D35" i="24"/>
  <c r="C35" i="24"/>
  <c r="B35" i="24"/>
  <c r="C34" i="23"/>
  <c r="C33" i="23"/>
  <c r="G30" i="23"/>
  <c r="G31" i="17" s="1"/>
  <c r="C30" i="23"/>
  <c r="C31" i="17" s="1"/>
  <c r="M28" i="23"/>
  <c r="N27" i="23"/>
  <c r="M27" i="23"/>
  <c r="L27" i="23"/>
  <c r="K27" i="23"/>
  <c r="J27" i="23"/>
  <c r="I27" i="23"/>
  <c r="H27" i="23"/>
  <c r="G27" i="23"/>
  <c r="F27" i="23"/>
  <c r="E27" i="23"/>
  <c r="D27" i="23"/>
  <c r="E30" i="23" s="1"/>
  <c r="C27" i="23"/>
  <c r="D30" i="23" s="1"/>
  <c r="D31" i="17" s="1"/>
  <c r="B27" i="23"/>
  <c r="C187" i="20"/>
  <c r="C187" i="19"/>
  <c r="C35" i="17"/>
  <c r="C34" i="17"/>
  <c r="G33" i="17"/>
  <c r="C33" i="17"/>
  <c r="G30" i="17"/>
  <c r="C30" i="17"/>
  <c r="M28" i="17"/>
  <c r="N27" i="17"/>
  <c r="M27" i="17"/>
  <c r="L27" i="17"/>
  <c r="K27" i="17"/>
  <c r="J27" i="17"/>
  <c r="I27" i="17"/>
  <c r="H27" i="17"/>
  <c r="G27" i="17"/>
  <c r="F27" i="17"/>
  <c r="E27" i="17"/>
  <c r="D27" i="17"/>
  <c r="E30" i="17" s="1"/>
  <c r="C27" i="17"/>
  <c r="D30" i="17" s="1"/>
  <c r="B27" i="17"/>
  <c r="D73" i="16"/>
  <c r="I51" i="16"/>
  <c r="I50" i="16"/>
  <c r="F38" i="15"/>
  <c r="F37" i="15"/>
  <c r="F33" i="15"/>
  <c r="F32" i="15"/>
  <c r="E32" i="15"/>
  <c r="E32" i="12" s="1"/>
  <c r="M30" i="15"/>
  <c r="N29" i="15"/>
  <c r="M29" i="15"/>
  <c r="L29" i="15"/>
  <c r="K29" i="15"/>
  <c r="J29" i="15"/>
  <c r="I29" i="15"/>
  <c r="H29" i="15"/>
  <c r="G29" i="15"/>
  <c r="F29" i="15"/>
  <c r="E29" i="15"/>
  <c r="D32" i="15" s="1"/>
  <c r="D32" i="12" s="1"/>
  <c r="D29" i="15"/>
  <c r="C29" i="15"/>
  <c r="B29" i="15"/>
  <c r="C32" i="15" s="1"/>
  <c r="I52" i="13"/>
  <c r="I51" i="13"/>
  <c r="D38" i="12"/>
  <c r="C38" i="12"/>
  <c r="E37" i="12"/>
  <c r="C37" i="12"/>
  <c r="G36" i="12"/>
  <c r="C36" i="12"/>
  <c r="G35" i="12"/>
  <c r="C35" i="12"/>
  <c r="G34" i="12"/>
  <c r="D34" i="12"/>
  <c r="C34" i="12"/>
  <c r="G33" i="12"/>
  <c r="E33" i="12"/>
  <c r="D33" i="12"/>
  <c r="C33" i="12"/>
  <c r="F32" i="12"/>
  <c r="G31" i="12"/>
  <c r="N28" i="12"/>
  <c r="M28" i="12"/>
  <c r="L28" i="12"/>
  <c r="K28" i="12"/>
  <c r="J28" i="12"/>
  <c r="I28" i="12"/>
  <c r="H28" i="12"/>
  <c r="G28" i="12"/>
  <c r="F28" i="12"/>
  <c r="E28" i="12"/>
  <c r="D31" i="12" s="1"/>
  <c r="D28" i="12"/>
  <c r="E31" i="12" s="1"/>
  <c r="C28" i="12"/>
  <c r="B28" i="12"/>
  <c r="C32" i="12" s="1"/>
  <c r="P188" i="11"/>
  <c r="P187" i="11"/>
  <c r="P186" i="11"/>
  <c r="P185" i="11"/>
  <c r="P184" i="11"/>
  <c r="P183" i="11"/>
  <c r="P182" i="11"/>
  <c r="P181" i="11"/>
  <c r="P180" i="11"/>
  <c r="P179" i="11"/>
  <c r="P178" i="11"/>
  <c r="P177" i="11"/>
  <c r="P176" i="11"/>
  <c r="P175" i="11"/>
  <c r="P174" i="11"/>
  <c r="P173" i="11"/>
  <c r="P172" i="11"/>
  <c r="P171" i="11"/>
  <c r="P170" i="11"/>
  <c r="P169" i="11"/>
  <c r="P168" i="11"/>
  <c r="P167" i="11"/>
  <c r="P166" i="11"/>
  <c r="P165" i="11"/>
  <c r="P164" i="11"/>
  <c r="P163" i="11"/>
  <c r="P162" i="11"/>
  <c r="P161" i="11"/>
  <c r="P160" i="11"/>
  <c r="P159" i="11"/>
  <c r="P158" i="11"/>
  <c r="P157" i="11"/>
  <c r="P156" i="11"/>
  <c r="P155" i="11"/>
  <c r="P154" i="11"/>
  <c r="P153" i="11"/>
  <c r="P152" i="11"/>
  <c r="P151" i="11"/>
  <c r="P150" i="11"/>
  <c r="P149" i="11"/>
  <c r="P148" i="11"/>
  <c r="P147" i="11"/>
  <c r="P146" i="11"/>
  <c r="P145" i="11"/>
  <c r="P144" i="11"/>
  <c r="P143" i="11"/>
  <c r="P142" i="11"/>
  <c r="P141" i="11"/>
  <c r="P140" i="11"/>
  <c r="P139" i="11"/>
  <c r="P138" i="11"/>
  <c r="P137" i="11"/>
  <c r="P136" i="11"/>
  <c r="P135" i="11"/>
  <c r="P134" i="11"/>
  <c r="P133" i="11"/>
  <c r="P132" i="11"/>
  <c r="P131" i="11"/>
  <c r="P130" i="11"/>
  <c r="P129" i="11"/>
  <c r="P128" i="11"/>
  <c r="P127" i="11"/>
  <c r="P126" i="11"/>
  <c r="P125" i="11"/>
  <c r="P124" i="11"/>
  <c r="P123" i="11"/>
  <c r="P122" i="11"/>
  <c r="P121" i="11"/>
  <c r="P120" i="11"/>
  <c r="P119" i="11"/>
  <c r="P118" i="11"/>
  <c r="P117" i="11"/>
  <c r="P116" i="11"/>
  <c r="P115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P102" i="11"/>
  <c r="P101" i="11"/>
  <c r="P100" i="11"/>
  <c r="P99" i="11"/>
  <c r="P98" i="11"/>
  <c r="P97" i="11"/>
  <c r="P96" i="11"/>
  <c r="P95" i="11"/>
  <c r="P94" i="11"/>
  <c r="P93" i="11"/>
  <c r="P92" i="11"/>
  <c r="P91" i="11"/>
  <c r="P90" i="11"/>
  <c r="P89" i="11"/>
  <c r="P88" i="11"/>
  <c r="P87" i="11"/>
  <c r="P86" i="11"/>
  <c r="P85" i="11"/>
  <c r="P84" i="11"/>
  <c r="P83" i="11"/>
  <c r="P82" i="11"/>
  <c r="P81" i="11"/>
  <c r="P80" i="11"/>
  <c r="P79" i="11"/>
  <c r="P78" i="11"/>
  <c r="P77" i="11"/>
  <c r="P76" i="11"/>
  <c r="P75" i="11"/>
  <c r="P74" i="11"/>
  <c r="P73" i="11"/>
  <c r="P72" i="11"/>
  <c r="P71" i="11"/>
  <c r="P70" i="11"/>
  <c r="P69" i="11"/>
  <c r="P68" i="11"/>
  <c r="P67" i="1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190" i="11" s="1"/>
  <c r="P4" i="11"/>
  <c r="P3" i="11"/>
  <c r="P2" i="11"/>
  <c r="F45" i="10"/>
  <c r="F44" i="10"/>
  <c r="F40" i="10"/>
  <c r="F39" i="10"/>
  <c r="G38" i="10"/>
  <c r="F38" i="10"/>
  <c r="F37" i="10"/>
  <c r="D37" i="10"/>
  <c r="N34" i="10"/>
  <c r="M34" i="10"/>
  <c r="L34" i="10"/>
  <c r="K34" i="10"/>
  <c r="G37" i="10" s="1"/>
  <c r="J34" i="10"/>
  <c r="I34" i="10"/>
  <c r="H34" i="10"/>
  <c r="G34" i="10"/>
  <c r="F34" i="10"/>
  <c r="E34" i="10"/>
  <c r="D34" i="10"/>
  <c r="E37" i="10" s="1"/>
  <c r="C34" i="10"/>
  <c r="B34" i="10"/>
  <c r="C37" i="10" s="1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1" i="9"/>
  <c r="P160" i="9"/>
  <c r="P159" i="9"/>
  <c r="P158" i="9"/>
  <c r="P157" i="9"/>
  <c r="P156" i="9"/>
  <c r="P155" i="9"/>
  <c r="P154" i="9"/>
  <c r="P153" i="9"/>
  <c r="P152" i="9"/>
  <c r="P151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6" i="9"/>
  <c r="P135" i="9"/>
  <c r="P134" i="9"/>
  <c r="P133" i="9"/>
  <c r="P132" i="9"/>
  <c r="P131" i="9"/>
  <c r="P130" i="9"/>
  <c r="P129" i="9"/>
  <c r="P128" i="9"/>
  <c r="P127" i="9"/>
  <c r="P126" i="9"/>
  <c r="P125" i="9"/>
  <c r="P124" i="9"/>
  <c r="P123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5" i="9"/>
  <c r="P104" i="9"/>
  <c r="P103" i="9"/>
  <c r="P102" i="9"/>
  <c r="P101" i="9"/>
  <c r="P100" i="9"/>
  <c r="P99" i="9"/>
  <c r="P98" i="9"/>
  <c r="P97" i="9"/>
  <c r="P96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P3" i="9"/>
  <c r="P2" i="9"/>
  <c r="F29" i="7"/>
  <c r="F28" i="7"/>
  <c r="F24" i="7"/>
  <c r="F23" i="7"/>
  <c r="F22" i="7"/>
  <c r="F20" i="7"/>
  <c r="C20" i="7"/>
  <c r="N17" i="7"/>
  <c r="M17" i="7"/>
  <c r="L17" i="7"/>
  <c r="K17" i="7"/>
  <c r="J17" i="7"/>
  <c r="I17" i="7"/>
  <c r="H17" i="7"/>
  <c r="G17" i="7"/>
  <c r="F17" i="7"/>
  <c r="E17" i="7"/>
  <c r="D17" i="7"/>
  <c r="E20" i="7" s="1"/>
  <c r="C17" i="7"/>
  <c r="D20" i="7" s="1"/>
  <c r="B17" i="7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P2" i="6"/>
  <c r="P188" i="3"/>
  <c r="P187" i="3"/>
  <c r="O186" i="3"/>
  <c r="L186" i="3"/>
  <c r="P185" i="3"/>
  <c r="O184" i="3"/>
  <c r="P184" i="3" s="1"/>
  <c r="P183" i="3"/>
  <c r="P182" i="3"/>
  <c r="P181" i="3"/>
  <c r="P180" i="3"/>
  <c r="P179" i="3"/>
  <c r="P178" i="3"/>
  <c r="O178" i="3"/>
  <c r="P177" i="3"/>
  <c r="O177" i="3"/>
  <c r="P176" i="3"/>
  <c r="P175" i="3"/>
  <c r="P174" i="3"/>
  <c r="P173" i="3"/>
  <c r="P172" i="3"/>
  <c r="L172" i="3"/>
  <c r="P171" i="3"/>
  <c r="P170" i="3"/>
  <c r="P169" i="3"/>
  <c r="O168" i="3"/>
  <c r="P168" i="3" s="1"/>
  <c r="P167" i="3"/>
  <c r="P166" i="3"/>
  <c r="P165" i="3"/>
  <c r="O164" i="3"/>
  <c r="P164" i="3" s="1"/>
  <c r="L164" i="3"/>
  <c r="P163" i="3"/>
  <c r="P162" i="3"/>
  <c r="P161" i="3"/>
  <c r="P160" i="3"/>
  <c r="P159" i="3"/>
  <c r="P158" i="3"/>
  <c r="P157" i="3"/>
  <c r="L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L138" i="3"/>
  <c r="G138" i="3"/>
  <c r="P137" i="3"/>
  <c r="P136" i="3"/>
  <c r="P135" i="3"/>
  <c r="G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O117" i="3"/>
  <c r="P116" i="3"/>
  <c r="P115" i="3"/>
  <c r="P114" i="3"/>
  <c r="L114" i="3"/>
  <c r="O113" i="3"/>
  <c r="L113" i="3"/>
  <c r="P113" i="3" s="1"/>
  <c r="P112" i="3"/>
  <c r="P111" i="3"/>
  <c r="P110" i="3"/>
  <c r="P109" i="3"/>
  <c r="P108" i="3"/>
  <c r="P107" i="3"/>
  <c r="P106" i="3"/>
  <c r="P105" i="3"/>
  <c r="P104" i="3"/>
  <c r="O103" i="3"/>
  <c r="P103" i="3" s="1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L60" i="3"/>
  <c r="P60" i="3" s="1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F30" i="25"/>
  <c r="F30" i="27"/>
  <c r="F28" i="25"/>
  <c r="F35" i="12" s="1"/>
  <c r="F30" i="23"/>
  <c r="F30" i="17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BQ216" i="1"/>
  <c r="BP216" i="1"/>
  <c r="BO216" i="1"/>
  <c r="BN216" i="1"/>
  <c r="BM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BQ198" i="1"/>
  <c r="BP198" i="1"/>
  <c r="BO198" i="1"/>
  <c r="BN198" i="1"/>
  <c r="BM198" i="1"/>
  <c r="BL198" i="1"/>
  <c r="BK198" i="1"/>
  <c r="BJ198" i="1"/>
  <c r="BI198" i="1"/>
  <c r="BH198" i="1"/>
  <c r="BG198" i="1"/>
  <c r="BG221" i="1" s="1"/>
  <c r="BF198" i="1"/>
  <c r="BE198" i="1"/>
  <c r="BD198" i="1"/>
  <c r="BC198" i="1"/>
  <c r="BC221" i="1" s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Q221" i="1" s="1"/>
  <c r="AP198" i="1"/>
  <c r="AO198" i="1"/>
  <c r="AN198" i="1"/>
  <c r="AM198" i="1"/>
  <c r="AM221" i="1" s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AA221" i="1" s="1"/>
  <c r="Z198" i="1"/>
  <c r="Y198" i="1"/>
  <c r="X198" i="1"/>
  <c r="W198" i="1"/>
  <c r="W221" i="1" s="1"/>
  <c r="V198" i="1"/>
  <c r="U198" i="1"/>
  <c r="T198" i="1"/>
  <c r="S198" i="1"/>
  <c r="R198" i="1"/>
  <c r="Q198" i="1"/>
  <c r="P198" i="1"/>
  <c r="O198" i="1"/>
  <c r="N198" i="1"/>
  <c r="M198" i="1"/>
  <c r="L198" i="1"/>
  <c r="K198" i="1"/>
  <c r="K221" i="1" s="1"/>
  <c r="J198" i="1"/>
  <c r="I198" i="1"/>
  <c r="H198" i="1"/>
  <c r="G198" i="1"/>
  <c r="G221" i="1" s="1"/>
  <c r="F198" i="1"/>
  <c r="E198" i="1"/>
  <c r="BQ197" i="1"/>
  <c r="BP197" i="1"/>
  <c r="BO197" i="1"/>
  <c r="BN197" i="1"/>
  <c r="BM197" i="1"/>
  <c r="BL197" i="1"/>
  <c r="BL221" i="1" s="1"/>
  <c r="BK197" i="1"/>
  <c r="BJ197" i="1"/>
  <c r="BI197" i="1"/>
  <c r="BH197" i="1"/>
  <c r="BH221" i="1" s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V221" i="1" s="1"/>
  <c r="AU197" i="1"/>
  <c r="AT197" i="1"/>
  <c r="AS197" i="1"/>
  <c r="AR197" i="1"/>
  <c r="AR221" i="1" s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F221" i="1" s="1"/>
  <c r="AE197" i="1"/>
  <c r="AD197" i="1"/>
  <c r="AC197" i="1"/>
  <c r="AB197" i="1"/>
  <c r="AB221" i="1" s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P221" i="1" s="1"/>
  <c r="O197" i="1"/>
  <c r="N197" i="1"/>
  <c r="M197" i="1"/>
  <c r="L197" i="1"/>
  <c r="L221" i="1" s="1"/>
  <c r="K197" i="1"/>
  <c r="J197" i="1"/>
  <c r="I197" i="1"/>
  <c r="H197" i="1"/>
  <c r="G197" i="1"/>
  <c r="F197" i="1"/>
  <c r="E197" i="1"/>
  <c r="BQ196" i="1"/>
  <c r="BQ221" i="1" s="1"/>
  <c r="BP196" i="1"/>
  <c r="BO196" i="1"/>
  <c r="BN196" i="1"/>
  <c r="BN221" i="1" s="1"/>
  <c r="BM196" i="1"/>
  <c r="BM221" i="1" s="1"/>
  <c r="BL196" i="1"/>
  <c r="BK196" i="1"/>
  <c r="BJ196" i="1"/>
  <c r="BJ221" i="1" s="1"/>
  <c r="BI196" i="1"/>
  <c r="BH196" i="1"/>
  <c r="BG196" i="1"/>
  <c r="BF196" i="1"/>
  <c r="BF221" i="1" s="1"/>
  <c r="BE196" i="1"/>
  <c r="BD196" i="1"/>
  <c r="BC196" i="1"/>
  <c r="BB196" i="1"/>
  <c r="BB221" i="1" s="1"/>
  <c r="BA196" i="1"/>
  <c r="BA221" i="1" s="1"/>
  <c r="AZ196" i="1"/>
  <c r="AY196" i="1"/>
  <c r="AX196" i="1"/>
  <c r="AX221" i="1" s="1"/>
  <c r="AW196" i="1"/>
  <c r="AW221" i="1" s="1"/>
  <c r="AV196" i="1"/>
  <c r="AU196" i="1"/>
  <c r="AT196" i="1"/>
  <c r="AT221" i="1" s="1"/>
  <c r="AS196" i="1"/>
  <c r="AR196" i="1"/>
  <c r="AQ196" i="1"/>
  <c r="AP196" i="1"/>
  <c r="AP221" i="1" s="1"/>
  <c r="AO196" i="1"/>
  <c r="AN196" i="1"/>
  <c r="AM196" i="1"/>
  <c r="AL196" i="1"/>
  <c r="AL221" i="1" s="1"/>
  <c r="AK196" i="1"/>
  <c r="AK221" i="1" s="1"/>
  <c r="AJ196" i="1"/>
  <c r="AI196" i="1"/>
  <c r="AH196" i="1"/>
  <c r="AH221" i="1" s="1"/>
  <c r="AG196" i="1"/>
  <c r="AG221" i="1" s="1"/>
  <c r="AF196" i="1"/>
  <c r="AE196" i="1"/>
  <c r="AD196" i="1"/>
  <c r="AD221" i="1" s="1"/>
  <c r="AC196" i="1"/>
  <c r="AB196" i="1"/>
  <c r="AA196" i="1"/>
  <c r="Z196" i="1"/>
  <c r="Z221" i="1" s="1"/>
  <c r="Y196" i="1"/>
  <c r="X196" i="1"/>
  <c r="W196" i="1"/>
  <c r="V196" i="1"/>
  <c r="V221" i="1" s="1"/>
  <c r="U196" i="1"/>
  <c r="U221" i="1" s="1"/>
  <c r="T196" i="1"/>
  <c r="S196" i="1"/>
  <c r="R196" i="1"/>
  <c r="R221" i="1" s="1"/>
  <c r="Q196" i="1"/>
  <c r="Q221" i="1" s="1"/>
  <c r="P196" i="1"/>
  <c r="O196" i="1"/>
  <c r="N196" i="1"/>
  <c r="N221" i="1" s="1"/>
  <c r="M196" i="1"/>
  <c r="L196" i="1"/>
  <c r="K196" i="1"/>
  <c r="J196" i="1"/>
  <c r="J221" i="1" s="1"/>
  <c r="I196" i="1"/>
  <c r="H196" i="1"/>
  <c r="G196" i="1"/>
  <c r="F196" i="1"/>
  <c r="F221" i="1" s="1"/>
  <c r="E196" i="1"/>
  <c r="E221" i="1" s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CF187" i="1"/>
  <c r="CE187" i="1"/>
  <c r="CG187" i="1" s="1"/>
  <c r="CB187" i="1"/>
  <c r="CC187" i="1" s="1"/>
  <c r="CA187" i="1"/>
  <c r="BZ187" i="1"/>
  <c r="BY187" i="1"/>
  <c r="BX187" i="1"/>
  <c r="BU187" i="1"/>
  <c r="BT187" i="1"/>
  <c r="BS187" i="1"/>
  <c r="BW187" i="1" s="1"/>
  <c r="BR187" i="1"/>
  <c r="CI186" i="1"/>
  <c r="CH186" i="1"/>
  <c r="CG186" i="1"/>
  <c r="CF186" i="1"/>
  <c r="CE186" i="1"/>
  <c r="CC186" i="1"/>
  <c r="CA186" i="1"/>
  <c r="CB186" i="1" s="1"/>
  <c r="BZ186" i="1"/>
  <c r="BY186" i="1"/>
  <c r="BX186" i="1"/>
  <c r="BU186" i="1"/>
  <c r="BT186" i="1"/>
  <c r="BS186" i="1"/>
  <c r="BW186" i="1" s="1"/>
  <c r="BR186" i="1"/>
  <c r="CD186" i="1" s="1"/>
  <c r="CF185" i="1"/>
  <c r="CE185" i="1"/>
  <c r="CG185" i="1" s="1"/>
  <c r="CB185" i="1"/>
  <c r="CC185" i="1" s="1"/>
  <c r="CA185" i="1"/>
  <c r="BZ185" i="1"/>
  <c r="BY185" i="1"/>
  <c r="BX185" i="1"/>
  <c r="BU185" i="1"/>
  <c r="BT185" i="1"/>
  <c r="BS185" i="1"/>
  <c r="BW185" i="1" s="1"/>
  <c r="BR185" i="1"/>
  <c r="CI184" i="1"/>
  <c r="CH184" i="1"/>
  <c r="CF184" i="1"/>
  <c r="CE184" i="1"/>
  <c r="CG184" i="1" s="1"/>
  <c r="CC184" i="1"/>
  <c r="CA184" i="1"/>
  <c r="CB184" i="1" s="1"/>
  <c r="BZ184" i="1"/>
  <c r="BY184" i="1"/>
  <c r="BX184" i="1"/>
  <c r="BU184" i="1"/>
  <c r="BT184" i="1"/>
  <c r="BS184" i="1"/>
  <c r="BW184" i="1" s="1"/>
  <c r="BR184" i="1"/>
  <c r="CD184" i="1" s="1"/>
  <c r="CF183" i="1"/>
  <c r="CE183" i="1"/>
  <c r="CA183" i="1"/>
  <c r="CB183" i="1" s="1"/>
  <c r="CC183" i="1" s="1"/>
  <c r="BZ183" i="1"/>
  <c r="BY183" i="1"/>
  <c r="BX183" i="1"/>
  <c r="BW183" i="1"/>
  <c r="BU183" i="1"/>
  <c r="BT183" i="1"/>
  <c r="BS183" i="1"/>
  <c r="BR183" i="1"/>
  <c r="CD183" i="1" s="1"/>
  <c r="CI182" i="1"/>
  <c r="CH182" i="1"/>
  <c r="CF182" i="1"/>
  <c r="CE182" i="1"/>
  <c r="CG182" i="1" s="1"/>
  <c r="CA182" i="1"/>
  <c r="BZ182" i="1"/>
  <c r="BY182" i="1"/>
  <c r="BX182" i="1"/>
  <c r="BU182" i="1"/>
  <c r="BT182" i="1"/>
  <c r="BS182" i="1"/>
  <c r="BR182" i="1"/>
  <c r="CG181" i="1"/>
  <c r="CF181" i="1"/>
  <c r="CE181" i="1"/>
  <c r="CC181" i="1"/>
  <c r="CB181" i="1"/>
  <c r="CA181" i="1"/>
  <c r="BZ181" i="1"/>
  <c r="BY181" i="1"/>
  <c r="BX181" i="1"/>
  <c r="BU181" i="1"/>
  <c r="BT181" i="1"/>
  <c r="BS181" i="1"/>
  <c r="BW181" i="1" s="1"/>
  <c r="BR181" i="1"/>
  <c r="CD181" i="1" s="1"/>
  <c r="CI180" i="1"/>
  <c r="CH180" i="1"/>
  <c r="CG180" i="1"/>
  <c r="CF180" i="1"/>
  <c r="CE180" i="1"/>
  <c r="CC180" i="1"/>
  <c r="CA180" i="1"/>
  <c r="CB180" i="1" s="1"/>
  <c r="BZ180" i="1"/>
  <c r="BY180" i="1"/>
  <c r="BX180" i="1"/>
  <c r="BW180" i="1"/>
  <c r="BU180" i="1"/>
  <c r="BT180" i="1"/>
  <c r="BS180" i="1"/>
  <c r="BR180" i="1"/>
  <c r="CD180" i="1" s="1"/>
  <c r="CF179" i="1"/>
  <c r="CE179" i="1"/>
  <c r="CC179" i="1"/>
  <c r="CA179" i="1"/>
  <c r="CB179" i="1" s="1"/>
  <c r="BZ179" i="1"/>
  <c r="BY179" i="1"/>
  <c r="BX179" i="1"/>
  <c r="BW179" i="1"/>
  <c r="BU179" i="1"/>
  <c r="BT179" i="1"/>
  <c r="BS179" i="1"/>
  <c r="BR179" i="1"/>
  <c r="CD179" i="1" s="1"/>
  <c r="CI178" i="1"/>
  <c r="CF178" i="1"/>
  <c r="CE178" i="1"/>
  <c r="CG178" i="1" s="1"/>
  <c r="CH178" i="1" s="1"/>
  <c r="CC178" i="1"/>
  <c r="CA178" i="1"/>
  <c r="CB178" i="1" s="1"/>
  <c r="BZ178" i="1"/>
  <c r="BY178" i="1"/>
  <c r="BX178" i="1"/>
  <c r="BU178" i="1"/>
  <c r="BT178" i="1"/>
  <c r="BS178" i="1"/>
  <c r="BW178" i="1" s="1"/>
  <c r="BR178" i="1"/>
  <c r="CG177" i="1"/>
  <c r="CF177" i="1"/>
  <c r="CE177" i="1"/>
  <c r="CC177" i="1"/>
  <c r="CB177" i="1"/>
  <c r="CA177" i="1"/>
  <c r="BZ177" i="1"/>
  <c r="BY177" i="1"/>
  <c r="BX177" i="1"/>
  <c r="BU177" i="1"/>
  <c r="BT177" i="1"/>
  <c r="BS177" i="1"/>
  <c r="BW177" i="1" s="1"/>
  <c r="BR177" i="1"/>
  <c r="CD177" i="1" s="1"/>
  <c r="CF176" i="1"/>
  <c r="CE176" i="1"/>
  <c r="CG176" i="1" s="1"/>
  <c r="CA176" i="1"/>
  <c r="BZ176" i="1"/>
  <c r="BY176" i="1"/>
  <c r="BX176" i="1"/>
  <c r="BU176" i="1"/>
  <c r="BT176" i="1"/>
  <c r="BS176" i="1"/>
  <c r="BR176" i="1"/>
  <c r="CG175" i="1"/>
  <c r="CF175" i="1"/>
  <c r="CE175" i="1"/>
  <c r="CC175" i="1"/>
  <c r="CB175" i="1"/>
  <c r="CA175" i="1"/>
  <c r="BZ175" i="1"/>
  <c r="BY175" i="1"/>
  <c r="BX175" i="1"/>
  <c r="BU175" i="1"/>
  <c r="BT175" i="1"/>
  <c r="BS175" i="1"/>
  <c r="BW175" i="1" s="1"/>
  <c r="BR175" i="1"/>
  <c r="CD175" i="1" s="1"/>
  <c r="CI174" i="1"/>
  <c r="CH174" i="1"/>
  <c r="CG174" i="1"/>
  <c r="CF174" i="1"/>
  <c r="CE174" i="1"/>
  <c r="CC174" i="1"/>
  <c r="CA174" i="1"/>
  <c r="CB174" i="1" s="1"/>
  <c r="BZ174" i="1"/>
  <c r="BY174" i="1"/>
  <c r="BX174" i="1"/>
  <c r="BW174" i="1"/>
  <c r="BU174" i="1"/>
  <c r="BT174" i="1"/>
  <c r="BS174" i="1"/>
  <c r="BR174" i="1"/>
  <c r="CD174" i="1" s="1"/>
  <c r="CF173" i="1"/>
  <c r="CE173" i="1"/>
  <c r="CB173" i="1"/>
  <c r="CC173" i="1" s="1"/>
  <c r="CA173" i="1"/>
  <c r="BZ173" i="1"/>
  <c r="BY173" i="1"/>
  <c r="BX173" i="1"/>
  <c r="BU173" i="1"/>
  <c r="BT173" i="1"/>
  <c r="BS173" i="1"/>
  <c r="BW173" i="1" s="1"/>
  <c r="BR173" i="1"/>
  <c r="CI172" i="1"/>
  <c r="CH172" i="1"/>
  <c r="CF172" i="1"/>
  <c r="CE172" i="1"/>
  <c r="CG172" i="1" s="1"/>
  <c r="CC172" i="1"/>
  <c r="CA172" i="1"/>
  <c r="CB172" i="1" s="1"/>
  <c r="BZ172" i="1"/>
  <c r="BY172" i="1"/>
  <c r="BX172" i="1"/>
  <c r="BU172" i="1"/>
  <c r="BT172" i="1"/>
  <c r="BS172" i="1"/>
  <c r="BW172" i="1" s="1"/>
  <c r="BR172" i="1"/>
  <c r="CD172" i="1" s="1"/>
  <c r="CG171" i="1"/>
  <c r="CF171" i="1"/>
  <c r="CE171" i="1"/>
  <c r="CC171" i="1"/>
  <c r="CA171" i="1"/>
  <c r="CB171" i="1" s="1"/>
  <c r="BZ171" i="1"/>
  <c r="BY171" i="1"/>
  <c r="BX171" i="1"/>
  <c r="BU171" i="1"/>
  <c r="BT171" i="1"/>
  <c r="BS171" i="1"/>
  <c r="BW171" i="1" s="1"/>
  <c r="BR171" i="1"/>
  <c r="CD171" i="1" s="1"/>
  <c r="CF170" i="1"/>
  <c r="CE170" i="1"/>
  <c r="CG170" i="1" s="1"/>
  <c r="CA170" i="1"/>
  <c r="BZ170" i="1"/>
  <c r="BY170" i="1"/>
  <c r="BX170" i="1"/>
  <c r="BU170" i="1"/>
  <c r="BT170" i="1"/>
  <c r="BS170" i="1"/>
  <c r="BR170" i="1"/>
  <c r="CG169" i="1"/>
  <c r="CF169" i="1"/>
  <c r="CE169" i="1"/>
  <c r="CA169" i="1"/>
  <c r="CB169" i="1" s="1"/>
  <c r="CC169" i="1" s="1"/>
  <c r="BZ169" i="1"/>
  <c r="BY169" i="1"/>
  <c r="BX169" i="1"/>
  <c r="BW169" i="1"/>
  <c r="BU169" i="1"/>
  <c r="BT169" i="1"/>
  <c r="BS169" i="1"/>
  <c r="BR169" i="1"/>
  <c r="CI168" i="1"/>
  <c r="CH168" i="1"/>
  <c r="CG168" i="1"/>
  <c r="CF168" i="1"/>
  <c r="CE168" i="1"/>
  <c r="CA168" i="1"/>
  <c r="CB168" i="1" s="1"/>
  <c r="BZ168" i="1"/>
  <c r="BY168" i="1"/>
  <c r="BX168" i="1"/>
  <c r="BW168" i="1"/>
  <c r="BU168" i="1"/>
  <c r="BT168" i="1"/>
  <c r="BS168" i="1"/>
  <c r="BR168" i="1"/>
  <c r="CF167" i="1"/>
  <c r="CE167" i="1"/>
  <c r="CG167" i="1" s="1"/>
  <c r="CB167" i="1"/>
  <c r="CA167" i="1"/>
  <c r="BZ167" i="1"/>
  <c r="BY167" i="1"/>
  <c r="BX167" i="1"/>
  <c r="BU167" i="1"/>
  <c r="BT167" i="1"/>
  <c r="BS167" i="1"/>
  <c r="BR167" i="1"/>
  <c r="CF166" i="1"/>
  <c r="CG166" i="1" s="1"/>
  <c r="CE166" i="1"/>
  <c r="CC166" i="1"/>
  <c r="CA166" i="1"/>
  <c r="CB166" i="1" s="1"/>
  <c r="BZ166" i="1"/>
  <c r="BY166" i="1"/>
  <c r="BX166" i="1"/>
  <c r="BW166" i="1"/>
  <c r="BU166" i="1"/>
  <c r="BT166" i="1"/>
  <c r="BS166" i="1"/>
  <c r="BR166" i="1"/>
  <c r="CD166" i="1" s="1"/>
  <c r="CG165" i="1"/>
  <c r="CF165" i="1"/>
  <c r="CE165" i="1"/>
  <c r="CA165" i="1"/>
  <c r="CB165" i="1" s="1"/>
  <c r="CC165" i="1" s="1"/>
  <c r="BZ165" i="1"/>
  <c r="BY165" i="1"/>
  <c r="BX165" i="1"/>
  <c r="BW165" i="1"/>
  <c r="BU165" i="1"/>
  <c r="BT165" i="1"/>
  <c r="BS165" i="1"/>
  <c r="BR165" i="1"/>
  <c r="CD165" i="1" s="1"/>
  <c r="CG164" i="1"/>
  <c r="CF164" i="1"/>
  <c r="CE164" i="1"/>
  <c r="CC164" i="1"/>
  <c r="CB164" i="1"/>
  <c r="CA164" i="1"/>
  <c r="BZ164" i="1"/>
  <c r="BY164" i="1"/>
  <c r="BX164" i="1"/>
  <c r="BU164" i="1"/>
  <c r="BT164" i="1"/>
  <c r="BS164" i="1"/>
  <c r="BW164" i="1" s="1"/>
  <c r="BR164" i="1"/>
  <c r="CD164" i="1" s="1"/>
  <c r="CG163" i="1"/>
  <c r="CF163" i="1"/>
  <c r="CE163" i="1"/>
  <c r="CA163" i="1"/>
  <c r="BZ163" i="1"/>
  <c r="BY163" i="1"/>
  <c r="BX163" i="1"/>
  <c r="BU163" i="1"/>
  <c r="BT163" i="1"/>
  <c r="BS163" i="1"/>
  <c r="BR163" i="1"/>
  <c r="CF162" i="1"/>
  <c r="CE162" i="1"/>
  <c r="CG162" i="1" s="1"/>
  <c r="CC162" i="1"/>
  <c r="CA162" i="1"/>
  <c r="CB162" i="1" s="1"/>
  <c r="BZ162" i="1"/>
  <c r="BY162" i="1"/>
  <c r="BX162" i="1"/>
  <c r="BU162" i="1"/>
  <c r="BT162" i="1"/>
  <c r="BS162" i="1"/>
  <c r="BW162" i="1" s="1"/>
  <c r="BR162" i="1"/>
  <c r="CD162" i="1" s="1"/>
  <c r="CI161" i="1"/>
  <c r="CH161" i="1"/>
  <c r="CF161" i="1"/>
  <c r="CE161" i="1"/>
  <c r="CG161" i="1" s="1"/>
  <c r="CC161" i="1"/>
  <c r="CA161" i="1"/>
  <c r="CB161" i="1" s="1"/>
  <c r="BZ161" i="1"/>
  <c r="BY161" i="1"/>
  <c r="BX161" i="1"/>
  <c r="BU161" i="1"/>
  <c r="BT161" i="1"/>
  <c r="BS161" i="1"/>
  <c r="BW161" i="1" s="1"/>
  <c r="BR161" i="1"/>
  <c r="CD161" i="1" s="1"/>
  <c r="CG160" i="1"/>
  <c r="CF160" i="1"/>
  <c r="CE160" i="1"/>
  <c r="CC160" i="1"/>
  <c r="CB160" i="1"/>
  <c r="CA160" i="1"/>
  <c r="BZ160" i="1"/>
  <c r="BY160" i="1"/>
  <c r="BX160" i="1"/>
  <c r="BU160" i="1"/>
  <c r="BT160" i="1"/>
  <c r="BS160" i="1"/>
  <c r="BW160" i="1" s="1"/>
  <c r="BR160" i="1"/>
  <c r="CD160" i="1" s="1"/>
  <c r="CI159" i="1"/>
  <c r="CH159" i="1"/>
  <c r="CG159" i="1"/>
  <c r="CF159" i="1"/>
  <c r="CE159" i="1"/>
  <c r="CA159" i="1"/>
  <c r="BZ159" i="1"/>
  <c r="BY159" i="1"/>
  <c r="BX159" i="1"/>
  <c r="BU159" i="1"/>
  <c r="BT159" i="1"/>
  <c r="BS159" i="1"/>
  <c r="BR159" i="1"/>
  <c r="CF158" i="1"/>
  <c r="CE158" i="1"/>
  <c r="CG158" i="1" s="1"/>
  <c r="CB158" i="1"/>
  <c r="CC158" i="1" s="1"/>
  <c r="CA158" i="1"/>
  <c r="BZ158" i="1"/>
  <c r="BY158" i="1"/>
  <c r="BX158" i="1"/>
  <c r="BU158" i="1"/>
  <c r="BT158" i="1"/>
  <c r="BS158" i="1"/>
  <c r="BW158" i="1" s="1"/>
  <c r="BR158" i="1"/>
  <c r="CI157" i="1"/>
  <c r="CH157" i="1"/>
  <c r="CG157" i="1"/>
  <c r="CF157" i="1"/>
  <c r="CE157" i="1"/>
  <c r="CC157" i="1"/>
  <c r="CA157" i="1"/>
  <c r="CB157" i="1" s="1"/>
  <c r="BZ157" i="1"/>
  <c r="BY157" i="1"/>
  <c r="BX157" i="1"/>
  <c r="BW157" i="1"/>
  <c r="BU157" i="1"/>
  <c r="BT157" i="1"/>
  <c r="BS157" i="1"/>
  <c r="BR157" i="1"/>
  <c r="CD157" i="1" s="1"/>
  <c r="CF156" i="1"/>
  <c r="CE156" i="1"/>
  <c r="CG156" i="1" s="1"/>
  <c r="CC156" i="1"/>
  <c r="CA156" i="1"/>
  <c r="CB156" i="1" s="1"/>
  <c r="BZ156" i="1"/>
  <c r="BY156" i="1"/>
  <c r="BX156" i="1"/>
  <c r="BW156" i="1"/>
  <c r="BU156" i="1"/>
  <c r="BT156" i="1"/>
  <c r="BS156" i="1"/>
  <c r="BR156" i="1"/>
  <c r="CD156" i="1" s="1"/>
  <c r="CI155" i="1"/>
  <c r="CH155" i="1"/>
  <c r="CF155" i="1"/>
  <c r="CE155" i="1"/>
  <c r="CG155" i="1" s="1"/>
  <c r="CA155" i="1"/>
  <c r="BZ155" i="1"/>
  <c r="BY155" i="1"/>
  <c r="BX155" i="1"/>
  <c r="BU155" i="1"/>
  <c r="BT155" i="1"/>
  <c r="BS155" i="1"/>
  <c r="BR155" i="1"/>
  <c r="CG154" i="1"/>
  <c r="CF154" i="1"/>
  <c r="CE154" i="1"/>
  <c r="CC154" i="1"/>
  <c r="CB154" i="1"/>
  <c r="CA154" i="1"/>
  <c r="BZ154" i="1"/>
  <c r="BY154" i="1"/>
  <c r="BX154" i="1"/>
  <c r="BU154" i="1"/>
  <c r="BT154" i="1"/>
  <c r="BS154" i="1"/>
  <c r="BW154" i="1" s="1"/>
  <c r="BR154" i="1"/>
  <c r="CD154" i="1" s="1"/>
  <c r="CI153" i="1"/>
  <c r="CH153" i="1"/>
  <c r="CG153" i="1"/>
  <c r="CF153" i="1"/>
  <c r="CE153" i="1"/>
  <c r="CC153" i="1"/>
  <c r="CA153" i="1"/>
  <c r="CB153" i="1" s="1"/>
  <c r="BZ153" i="1"/>
  <c r="BY153" i="1"/>
  <c r="BX153" i="1"/>
  <c r="BW153" i="1"/>
  <c r="BU153" i="1"/>
  <c r="BT153" i="1"/>
  <c r="BS153" i="1"/>
  <c r="BR153" i="1"/>
  <c r="CD153" i="1" s="1"/>
  <c r="CF152" i="1"/>
  <c r="CE152" i="1"/>
  <c r="CC152" i="1"/>
  <c r="CA152" i="1"/>
  <c r="CB152" i="1" s="1"/>
  <c r="BZ152" i="1"/>
  <c r="BY152" i="1"/>
  <c r="BX152" i="1"/>
  <c r="BW152" i="1"/>
  <c r="BU152" i="1"/>
  <c r="BT152" i="1"/>
  <c r="BS152" i="1"/>
  <c r="BR152" i="1"/>
  <c r="CD152" i="1" s="1"/>
  <c r="CI151" i="1"/>
  <c r="CF151" i="1"/>
  <c r="CE151" i="1"/>
  <c r="CG151" i="1" s="1"/>
  <c r="CH151" i="1" s="1"/>
  <c r="CC151" i="1"/>
  <c r="CA151" i="1"/>
  <c r="CB151" i="1" s="1"/>
  <c r="BZ151" i="1"/>
  <c r="BY151" i="1"/>
  <c r="BX151" i="1"/>
  <c r="BU151" i="1"/>
  <c r="BT151" i="1"/>
  <c r="BS151" i="1"/>
  <c r="BW151" i="1" s="1"/>
  <c r="BR151" i="1"/>
  <c r="CG150" i="1"/>
  <c r="CF150" i="1"/>
  <c r="CE150" i="1"/>
  <c r="CC150" i="1"/>
  <c r="CB150" i="1"/>
  <c r="CA150" i="1"/>
  <c r="BZ150" i="1"/>
  <c r="BY150" i="1"/>
  <c r="BX150" i="1"/>
  <c r="BU150" i="1"/>
  <c r="BT150" i="1"/>
  <c r="BS150" i="1"/>
  <c r="BW150" i="1" s="1"/>
  <c r="BR150" i="1"/>
  <c r="CD150" i="1" s="1"/>
  <c r="CI149" i="1"/>
  <c r="CH149" i="1"/>
  <c r="CG149" i="1"/>
  <c r="CF149" i="1"/>
  <c r="CE149" i="1"/>
  <c r="CA149" i="1"/>
  <c r="BZ149" i="1"/>
  <c r="BY149" i="1"/>
  <c r="BX149" i="1"/>
  <c r="BU149" i="1"/>
  <c r="BT149" i="1"/>
  <c r="BS149" i="1"/>
  <c r="BR149" i="1"/>
  <c r="CF148" i="1"/>
  <c r="CE148" i="1"/>
  <c r="CA148" i="1"/>
  <c r="BZ148" i="1"/>
  <c r="BY148" i="1"/>
  <c r="BX148" i="1"/>
  <c r="BU148" i="1"/>
  <c r="BT148" i="1"/>
  <c r="BS148" i="1"/>
  <c r="BR148" i="1"/>
  <c r="CF147" i="1"/>
  <c r="CE147" i="1"/>
  <c r="CG147" i="1" s="1"/>
  <c r="CA147" i="1"/>
  <c r="BZ147" i="1"/>
  <c r="BY147" i="1"/>
  <c r="BX147" i="1"/>
  <c r="BU147" i="1"/>
  <c r="BT147" i="1"/>
  <c r="BS147" i="1"/>
  <c r="BR147" i="1"/>
  <c r="CF146" i="1"/>
  <c r="CE146" i="1"/>
  <c r="CA146" i="1"/>
  <c r="BZ146" i="1"/>
  <c r="BY146" i="1"/>
  <c r="BX146" i="1"/>
  <c r="BU146" i="1"/>
  <c r="BT146" i="1"/>
  <c r="BS146" i="1"/>
  <c r="BR146" i="1"/>
  <c r="CF145" i="1"/>
  <c r="CE145" i="1"/>
  <c r="CG145" i="1" s="1"/>
  <c r="CA145" i="1"/>
  <c r="BZ145" i="1"/>
  <c r="BY145" i="1"/>
  <c r="BX145" i="1"/>
  <c r="BU145" i="1"/>
  <c r="BT145" i="1"/>
  <c r="BS145" i="1"/>
  <c r="BR145" i="1"/>
  <c r="CF144" i="1"/>
  <c r="CE144" i="1"/>
  <c r="CA144" i="1"/>
  <c r="BZ144" i="1"/>
  <c r="BY144" i="1"/>
  <c r="BX144" i="1"/>
  <c r="BU144" i="1"/>
  <c r="BT144" i="1"/>
  <c r="BS144" i="1"/>
  <c r="BR144" i="1"/>
  <c r="CF143" i="1"/>
  <c r="CE143" i="1"/>
  <c r="CG143" i="1" s="1"/>
  <c r="CA143" i="1"/>
  <c r="BZ143" i="1"/>
  <c r="BY143" i="1"/>
  <c r="BX143" i="1"/>
  <c r="BU143" i="1"/>
  <c r="BT143" i="1"/>
  <c r="BS143" i="1"/>
  <c r="BR143" i="1"/>
  <c r="CF142" i="1"/>
  <c r="CE142" i="1"/>
  <c r="CA142" i="1"/>
  <c r="BZ142" i="1"/>
  <c r="BY142" i="1"/>
  <c r="BX142" i="1"/>
  <c r="BU142" i="1"/>
  <c r="BT142" i="1"/>
  <c r="BS142" i="1"/>
  <c r="BR142" i="1"/>
  <c r="CF141" i="1"/>
  <c r="CE141" i="1"/>
  <c r="CG141" i="1" s="1"/>
  <c r="CA141" i="1"/>
  <c r="BZ141" i="1"/>
  <c r="BY141" i="1"/>
  <c r="BX141" i="1"/>
  <c r="BU141" i="1"/>
  <c r="BT141" i="1"/>
  <c r="BS141" i="1"/>
  <c r="BR141" i="1"/>
  <c r="CF140" i="1"/>
  <c r="CE140" i="1"/>
  <c r="CA140" i="1"/>
  <c r="BZ140" i="1"/>
  <c r="BY140" i="1"/>
  <c r="BX140" i="1"/>
  <c r="BU140" i="1"/>
  <c r="BT140" i="1"/>
  <c r="BS140" i="1"/>
  <c r="BR140" i="1"/>
  <c r="CF139" i="1"/>
  <c r="CE139" i="1"/>
  <c r="CG139" i="1" s="1"/>
  <c r="CA139" i="1"/>
  <c r="BZ139" i="1"/>
  <c r="BY139" i="1"/>
  <c r="BX139" i="1"/>
  <c r="BU139" i="1"/>
  <c r="BT139" i="1"/>
  <c r="BS139" i="1"/>
  <c r="BR139" i="1"/>
  <c r="CF138" i="1"/>
  <c r="CE138" i="1"/>
  <c r="CA138" i="1"/>
  <c r="BZ138" i="1"/>
  <c r="BY138" i="1"/>
  <c r="BX138" i="1"/>
  <c r="BU138" i="1"/>
  <c r="BT138" i="1"/>
  <c r="BS138" i="1"/>
  <c r="BR138" i="1"/>
  <c r="CF137" i="1"/>
  <c r="CE137" i="1"/>
  <c r="CG137" i="1" s="1"/>
  <c r="CA137" i="1"/>
  <c r="BZ137" i="1"/>
  <c r="BY137" i="1"/>
  <c r="BX137" i="1"/>
  <c r="BU137" i="1"/>
  <c r="BT137" i="1"/>
  <c r="BS137" i="1"/>
  <c r="BR137" i="1"/>
  <c r="CF136" i="1"/>
  <c r="CE136" i="1"/>
  <c r="CG136" i="1" s="1"/>
  <c r="CA136" i="1"/>
  <c r="CB136" i="1" s="1"/>
  <c r="CC136" i="1" s="1"/>
  <c r="BZ136" i="1"/>
  <c r="BY136" i="1"/>
  <c r="BX136" i="1"/>
  <c r="BW136" i="1"/>
  <c r="BU136" i="1"/>
  <c r="BT136" i="1"/>
  <c r="BS136" i="1"/>
  <c r="BR136" i="1"/>
  <c r="CI135" i="1"/>
  <c r="CH135" i="1"/>
  <c r="CG135" i="1"/>
  <c r="CF135" i="1"/>
  <c r="CE135" i="1"/>
  <c r="CA135" i="1"/>
  <c r="BZ135" i="1"/>
  <c r="BY135" i="1"/>
  <c r="BX135" i="1"/>
  <c r="BU135" i="1"/>
  <c r="BT135" i="1"/>
  <c r="BS135" i="1"/>
  <c r="BR135" i="1"/>
  <c r="BW135" i="1" s="1"/>
  <c r="CF134" i="1"/>
  <c r="CI134" i="1" s="1"/>
  <c r="CE134" i="1"/>
  <c r="CG134" i="1" s="1"/>
  <c r="CB134" i="1"/>
  <c r="CC134" i="1" s="1"/>
  <c r="CA134" i="1"/>
  <c r="BZ134" i="1"/>
  <c r="BY134" i="1"/>
  <c r="BX134" i="1"/>
  <c r="BU134" i="1"/>
  <c r="BT134" i="1"/>
  <c r="BS134" i="1"/>
  <c r="BW134" i="1" s="1"/>
  <c r="BR134" i="1"/>
  <c r="CI133" i="1"/>
  <c r="CH133" i="1"/>
  <c r="CG133" i="1"/>
  <c r="CF133" i="1"/>
  <c r="CE133" i="1"/>
  <c r="CD133" i="1"/>
  <c r="CC133" i="1"/>
  <c r="CA133" i="1"/>
  <c r="BZ133" i="1"/>
  <c r="BY133" i="1"/>
  <c r="BX133" i="1"/>
  <c r="BU133" i="1"/>
  <c r="BT133" i="1"/>
  <c r="BS133" i="1"/>
  <c r="BR133" i="1"/>
  <c r="BW133" i="1" s="1"/>
  <c r="CF132" i="1"/>
  <c r="CH132" i="1" s="1"/>
  <c r="CE132" i="1"/>
  <c r="CG132" i="1" s="1"/>
  <c r="CC132" i="1"/>
  <c r="CA132" i="1"/>
  <c r="CB132" i="1" s="1"/>
  <c r="BZ132" i="1"/>
  <c r="BY132" i="1"/>
  <c r="BX132" i="1"/>
  <c r="BW132" i="1"/>
  <c r="BU132" i="1"/>
  <c r="BT132" i="1"/>
  <c r="BS132" i="1"/>
  <c r="BR132" i="1"/>
  <c r="CD132" i="1" s="1"/>
  <c r="CI131" i="1"/>
  <c r="CH131" i="1"/>
  <c r="CG131" i="1"/>
  <c r="CF131" i="1"/>
  <c r="CE131" i="1"/>
  <c r="CA131" i="1"/>
  <c r="BZ131" i="1"/>
  <c r="BY131" i="1"/>
  <c r="BX131" i="1"/>
  <c r="BU131" i="1"/>
  <c r="BT131" i="1"/>
  <c r="BS131" i="1"/>
  <c r="BR131" i="1"/>
  <c r="BW131" i="1" s="1"/>
  <c r="CI130" i="1"/>
  <c r="CF130" i="1"/>
  <c r="CH130" i="1" s="1"/>
  <c r="CE130" i="1"/>
  <c r="CG130" i="1" s="1"/>
  <c r="CC130" i="1"/>
  <c r="CB130" i="1"/>
  <c r="CA130" i="1"/>
  <c r="BZ130" i="1"/>
  <c r="BY130" i="1"/>
  <c r="BX130" i="1"/>
  <c r="BU130" i="1"/>
  <c r="BT130" i="1"/>
  <c r="BS130" i="1"/>
  <c r="BW130" i="1" s="1"/>
  <c r="BR130" i="1"/>
  <c r="CD130" i="1" s="1"/>
  <c r="CI129" i="1"/>
  <c r="CH129" i="1"/>
  <c r="CG129" i="1"/>
  <c r="CF129" i="1"/>
  <c r="CE129" i="1"/>
  <c r="CD129" i="1"/>
  <c r="CC129" i="1"/>
  <c r="CA129" i="1"/>
  <c r="BZ129" i="1"/>
  <c r="BY129" i="1"/>
  <c r="BX129" i="1"/>
  <c r="BU129" i="1"/>
  <c r="BT129" i="1"/>
  <c r="BS129" i="1"/>
  <c r="BR129" i="1"/>
  <c r="BW129" i="1" s="1"/>
  <c r="CF128" i="1"/>
  <c r="CH128" i="1" s="1"/>
  <c r="CE128" i="1"/>
  <c r="CG128" i="1" s="1"/>
  <c r="CC128" i="1"/>
  <c r="CA128" i="1"/>
  <c r="CB128" i="1" s="1"/>
  <c r="BZ128" i="1"/>
  <c r="BY128" i="1"/>
  <c r="BX128" i="1"/>
  <c r="BW128" i="1"/>
  <c r="BU128" i="1"/>
  <c r="BT128" i="1"/>
  <c r="BS128" i="1"/>
  <c r="BR128" i="1"/>
  <c r="CD128" i="1" s="1"/>
  <c r="CI127" i="1"/>
  <c r="CH127" i="1"/>
  <c r="CG127" i="1"/>
  <c r="CF127" i="1"/>
  <c r="CE127" i="1"/>
  <c r="CA127" i="1"/>
  <c r="BZ127" i="1"/>
  <c r="BY127" i="1"/>
  <c r="BX127" i="1"/>
  <c r="BU127" i="1"/>
  <c r="BT127" i="1"/>
  <c r="BS127" i="1"/>
  <c r="BR127" i="1"/>
  <c r="CC127" i="1" s="1"/>
  <c r="CF126" i="1"/>
  <c r="CH126" i="1" s="1"/>
  <c r="CE126" i="1"/>
  <c r="CG126" i="1" s="1"/>
  <c r="CC126" i="1"/>
  <c r="CA126" i="1"/>
  <c r="CB126" i="1" s="1"/>
  <c r="BZ126" i="1"/>
  <c r="BY126" i="1"/>
  <c r="BX126" i="1"/>
  <c r="BW126" i="1"/>
  <c r="BU126" i="1"/>
  <c r="BT126" i="1"/>
  <c r="BS126" i="1"/>
  <c r="BR126" i="1"/>
  <c r="CD126" i="1" s="1"/>
  <c r="CI125" i="1"/>
  <c r="CH125" i="1"/>
  <c r="CF125" i="1"/>
  <c r="CE125" i="1"/>
  <c r="CG125" i="1" s="1"/>
  <c r="CA125" i="1"/>
  <c r="BZ125" i="1"/>
  <c r="BY125" i="1"/>
  <c r="BX125" i="1"/>
  <c r="BU125" i="1"/>
  <c r="BT125" i="1"/>
  <c r="BS125" i="1"/>
  <c r="BR125" i="1"/>
  <c r="CC125" i="1" s="1"/>
  <c r="CF124" i="1"/>
  <c r="CH124" i="1" s="1"/>
  <c r="CE124" i="1"/>
  <c r="CG124" i="1" s="1"/>
  <c r="CC124" i="1"/>
  <c r="CA124" i="1"/>
  <c r="CB124" i="1" s="1"/>
  <c r="BZ124" i="1"/>
  <c r="BY124" i="1"/>
  <c r="BX124" i="1"/>
  <c r="BW124" i="1"/>
  <c r="BU124" i="1"/>
  <c r="BT124" i="1"/>
  <c r="BS124" i="1"/>
  <c r="BR124" i="1"/>
  <c r="CD124" i="1" s="1"/>
  <c r="CI123" i="1"/>
  <c r="CH123" i="1"/>
  <c r="CF123" i="1"/>
  <c r="CE123" i="1"/>
  <c r="CG123" i="1" s="1"/>
  <c r="CA123" i="1"/>
  <c r="BZ123" i="1"/>
  <c r="BY123" i="1"/>
  <c r="BX123" i="1"/>
  <c r="BU123" i="1"/>
  <c r="BT123" i="1"/>
  <c r="BS123" i="1"/>
  <c r="BR123" i="1"/>
  <c r="CC123" i="1" s="1"/>
  <c r="CF122" i="1"/>
  <c r="CH122" i="1" s="1"/>
  <c r="CE122" i="1"/>
  <c r="CG122" i="1" s="1"/>
  <c r="CC122" i="1"/>
  <c r="CA122" i="1"/>
  <c r="CB122" i="1" s="1"/>
  <c r="BZ122" i="1"/>
  <c r="BY122" i="1"/>
  <c r="BX122" i="1"/>
  <c r="BW122" i="1"/>
  <c r="BU122" i="1"/>
  <c r="BT122" i="1"/>
  <c r="BS122" i="1"/>
  <c r="BR122" i="1"/>
  <c r="CD122" i="1" s="1"/>
  <c r="CI121" i="1"/>
  <c r="CH121" i="1"/>
  <c r="CF121" i="1"/>
  <c r="CE121" i="1"/>
  <c r="CG121" i="1" s="1"/>
  <c r="CA121" i="1"/>
  <c r="BZ121" i="1"/>
  <c r="BY121" i="1"/>
  <c r="BX121" i="1"/>
  <c r="BU121" i="1"/>
  <c r="BT121" i="1"/>
  <c r="BS121" i="1"/>
  <c r="BR121" i="1"/>
  <c r="CC121" i="1" s="1"/>
  <c r="CF120" i="1"/>
  <c r="CH120" i="1" s="1"/>
  <c r="CE120" i="1"/>
  <c r="CG120" i="1" s="1"/>
  <c r="CC120" i="1"/>
  <c r="CA120" i="1"/>
  <c r="CB120" i="1" s="1"/>
  <c r="BZ120" i="1"/>
  <c r="BY120" i="1"/>
  <c r="BX120" i="1"/>
  <c r="BW120" i="1"/>
  <c r="BU120" i="1"/>
  <c r="BT120" i="1"/>
  <c r="BS120" i="1"/>
  <c r="BR120" i="1"/>
  <c r="CD120" i="1" s="1"/>
  <c r="CI119" i="1"/>
  <c r="CH119" i="1"/>
  <c r="CF119" i="1"/>
  <c r="CE119" i="1"/>
  <c r="CG119" i="1" s="1"/>
  <c r="CA119" i="1"/>
  <c r="BZ119" i="1"/>
  <c r="BY119" i="1"/>
  <c r="BX119" i="1"/>
  <c r="BU119" i="1"/>
  <c r="BT119" i="1"/>
  <c r="BS119" i="1"/>
  <c r="BR119" i="1"/>
  <c r="CC119" i="1" s="1"/>
  <c r="CF118" i="1"/>
  <c r="CE118" i="1"/>
  <c r="CG118" i="1" s="1"/>
  <c r="CA118" i="1"/>
  <c r="CB118" i="1" s="1"/>
  <c r="CC118" i="1" s="1"/>
  <c r="BZ118" i="1"/>
  <c r="BY118" i="1"/>
  <c r="BX118" i="1"/>
  <c r="BU118" i="1"/>
  <c r="BT118" i="1"/>
  <c r="BS118" i="1"/>
  <c r="BW118" i="1" s="1"/>
  <c r="BR118" i="1"/>
  <c r="CD118" i="1" s="1"/>
  <c r="CG117" i="1"/>
  <c r="CI117" i="1" s="1"/>
  <c r="CF117" i="1"/>
  <c r="CE117" i="1"/>
  <c r="CA117" i="1"/>
  <c r="CB117" i="1" s="1"/>
  <c r="CC117" i="1" s="1"/>
  <c r="BZ117" i="1"/>
  <c r="BY117" i="1"/>
  <c r="BX117" i="1"/>
  <c r="BU117" i="1"/>
  <c r="BT117" i="1"/>
  <c r="BS117" i="1"/>
  <c r="BR117" i="1"/>
  <c r="BW117" i="1" s="1"/>
  <c r="CF116" i="1"/>
  <c r="CH116" i="1" s="1"/>
  <c r="CE116" i="1"/>
  <c r="CG116" i="1" s="1"/>
  <c r="CI116" i="1" s="1"/>
  <c r="CA116" i="1"/>
  <c r="CB116" i="1" s="1"/>
  <c r="CC116" i="1" s="1"/>
  <c r="BZ116" i="1"/>
  <c r="BY116" i="1"/>
  <c r="BX116" i="1"/>
  <c r="BU116" i="1"/>
  <c r="BT116" i="1"/>
  <c r="BS116" i="1"/>
  <c r="BW116" i="1" s="1"/>
  <c r="BR116" i="1"/>
  <c r="CD116" i="1" s="1"/>
  <c r="CG115" i="1"/>
  <c r="CI115" i="1" s="1"/>
  <c r="CF115" i="1"/>
  <c r="CE115" i="1"/>
  <c r="CA115" i="1"/>
  <c r="CB115" i="1" s="1"/>
  <c r="CC115" i="1" s="1"/>
  <c r="BZ115" i="1"/>
  <c r="BY115" i="1"/>
  <c r="BX115" i="1"/>
  <c r="BU115" i="1"/>
  <c r="BT115" i="1"/>
  <c r="BS115" i="1"/>
  <c r="BR115" i="1"/>
  <c r="BW115" i="1" s="1"/>
  <c r="CF114" i="1"/>
  <c r="CH114" i="1" s="1"/>
  <c r="CE114" i="1"/>
  <c r="CG114" i="1" s="1"/>
  <c r="CI114" i="1" s="1"/>
  <c r="CA114" i="1"/>
  <c r="CB114" i="1" s="1"/>
  <c r="CC114" i="1" s="1"/>
  <c r="BZ114" i="1"/>
  <c r="BY114" i="1"/>
  <c r="BX114" i="1"/>
  <c r="BU114" i="1"/>
  <c r="BT114" i="1"/>
  <c r="BS114" i="1"/>
  <c r="BW114" i="1" s="1"/>
  <c r="BR114" i="1"/>
  <c r="CD114" i="1" s="1"/>
  <c r="CI113" i="1"/>
  <c r="CH113" i="1"/>
  <c r="CG113" i="1"/>
  <c r="CF113" i="1"/>
  <c r="CE113" i="1"/>
  <c r="CC113" i="1"/>
  <c r="CA113" i="1"/>
  <c r="CB113" i="1" s="1"/>
  <c r="BZ113" i="1"/>
  <c r="BY113" i="1"/>
  <c r="BX113" i="1"/>
  <c r="BU113" i="1"/>
  <c r="BT113" i="1"/>
  <c r="BS113" i="1"/>
  <c r="BR113" i="1"/>
  <c r="BW113" i="1" s="1"/>
  <c r="CI112" i="1"/>
  <c r="CF112" i="1"/>
  <c r="CH112" i="1" s="1"/>
  <c r="CE112" i="1"/>
  <c r="CG112" i="1" s="1"/>
  <c r="CC112" i="1"/>
  <c r="CA112" i="1"/>
  <c r="CB112" i="1" s="1"/>
  <c r="BZ112" i="1"/>
  <c r="BY112" i="1"/>
  <c r="BX112" i="1"/>
  <c r="BU112" i="1"/>
  <c r="BT112" i="1"/>
  <c r="BS112" i="1"/>
  <c r="BW112" i="1" s="1"/>
  <c r="BR112" i="1"/>
  <c r="CD112" i="1" s="1"/>
  <c r="CI111" i="1"/>
  <c r="CH111" i="1"/>
  <c r="CG111" i="1"/>
  <c r="CF111" i="1"/>
  <c r="CE111" i="1"/>
  <c r="CC111" i="1"/>
  <c r="CA111" i="1"/>
  <c r="CB111" i="1" s="1"/>
  <c r="BZ111" i="1"/>
  <c r="BY111" i="1"/>
  <c r="BX111" i="1"/>
  <c r="BU111" i="1"/>
  <c r="BT111" i="1"/>
  <c r="BS111" i="1"/>
  <c r="BR111" i="1"/>
  <c r="BW111" i="1" s="1"/>
  <c r="CI110" i="1"/>
  <c r="CF110" i="1"/>
  <c r="CH110" i="1" s="1"/>
  <c r="CE110" i="1"/>
  <c r="CG110" i="1" s="1"/>
  <c r="CC110" i="1"/>
  <c r="CA110" i="1"/>
  <c r="CB110" i="1" s="1"/>
  <c r="BZ110" i="1"/>
  <c r="BY110" i="1"/>
  <c r="BX110" i="1"/>
  <c r="BU110" i="1"/>
  <c r="BT110" i="1"/>
  <c r="BS110" i="1"/>
  <c r="BW110" i="1" s="1"/>
  <c r="BR110" i="1"/>
  <c r="CD110" i="1" s="1"/>
  <c r="CI109" i="1"/>
  <c r="CH109" i="1"/>
  <c r="CG109" i="1"/>
  <c r="CF109" i="1"/>
  <c r="CE109" i="1"/>
  <c r="CC109" i="1"/>
  <c r="CA109" i="1"/>
  <c r="CB109" i="1" s="1"/>
  <c r="BZ109" i="1"/>
  <c r="BY109" i="1"/>
  <c r="BX109" i="1"/>
  <c r="BU109" i="1"/>
  <c r="BT109" i="1"/>
  <c r="BS109" i="1"/>
  <c r="BR109" i="1"/>
  <c r="BW109" i="1" s="1"/>
  <c r="CI108" i="1"/>
  <c r="CF108" i="1"/>
  <c r="CH108" i="1" s="1"/>
  <c r="CE108" i="1"/>
  <c r="CG108" i="1" s="1"/>
  <c r="CC108" i="1"/>
  <c r="CA108" i="1"/>
  <c r="CB108" i="1" s="1"/>
  <c r="BZ108" i="1"/>
  <c r="BY108" i="1"/>
  <c r="BX108" i="1"/>
  <c r="BU108" i="1"/>
  <c r="BT108" i="1"/>
  <c r="BS108" i="1"/>
  <c r="BW108" i="1" s="1"/>
  <c r="BR108" i="1"/>
  <c r="CD108" i="1" s="1"/>
  <c r="CI107" i="1"/>
  <c r="CH107" i="1"/>
  <c r="CG107" i="1"/>
  <c r="CF107" i="1"/>
  <c r="CE107" i="1"/>
  <c r="CC107" i="1"/>
  <c r="CA107" i="1"/>
  <c r="CB107" i="1" s="1"/>
  <c r="BZ107" i="1"/>
  <c r="BY107" i="1"/>
  <c r="BX107" i="1"/>
  <c r="BU107" i="1"/>
  <c r="BT107" i="1"/>
  <c r="BS107" i="1"/>
  <c r="BR107" i="1"/>
  <c r="BW107" i="1" s="1"/>
  <c r="CI106" i="1"/>
  <c r="CF106" i="1"/>
  <c r="CH106" i="1" s="1"/>
  <c r="CE106" i="1"/>
  <c r="CG106" i="1" s="1"/>
  <c r="CC106" i="1"/>
  <c r="CA106" i="1"/>
  <c r="CB106" i="1" s="1"/>
  <c r="BZ106" i="1"/>
  <c r="BY106" i="1"/>
  <c r="BX106" i="1"/>
  <c r="BU106" i="1"/>
  <c r="BT106" i="1"/>
  <c r="BS106" i="1"/>
  <c r="BW106" i="1" s="1"/>
  <c r="BR106" i="1"/>
  <c r="CD106" i="1" s="1"/>
  <c r="CI105" i="1"/>
  <c r="CH105" i="1"/>
  <c r="CG105" i="1"/>
  <c r="CF105" i="1"/>
  <c r="CE105" i="1"/>
  <c r="CC105" i="1"/>
  <c r="CA105" i="1"/>
  <c r="CB105" i="1" s="1"/>
  <c r="BZ105" i="1"/>
  <c r="BY105" i="1"/>
  <c r="BX105" i="1"/>
  <c r="BU105" i="1"/>
  <c r="BT105" i="1"/>
  <c r="BS105" i="1"/>
  <c r="BR105" i="1"/>
  <c r="BW105" i="1" s="1"/>
  <c r="CF104" i="1"/>
  <c r="CH104" i="1" s="1"/>
  <c r="CE104" i="1"/>
  <c r="CG104" i="1" s="1"/>
  <c r="CI104" i="1" s="1"/>
  <c r="CA104" i="1"/>
  <c r="CB104" i="1" s="1"/>
  <c r="CC104" i="1" s="1"/>
  <c r="BZ104" i="1"/>
  <c r="BY104" i="1"/>
  <c r="BX104" i="1"/>
  <c r="BU104" i="1"/>
  <c r="BT104" i="1"/>
  <c r="BS104" i="1"/>
  <c r="BW104" i="1" s="1"/>
  <c r="BR104" i="1"/>
  <c r="CD104" i="1" s="1"/>
  <c r="CG103" i="1"/>
  <c r="CI103" i="1" s="1"/>
  <c r="CF103" i="1"/>
  <c r="CE103" i="1"/>
  <c r="CA103" i="1"/>
  <c r="CB103" i="1" s="1"/>
  <c r="CC103" i="1" s="1"/>
  <c r="BZ103" i="1"/>
  <c r="BY103" i="1"/>
  <c r="BX103" i="1"/>
  <c r="BU103" i="1"/>
  <c r="BT103" i="1"/>
  <c r="BS103" i="1"/>
  <c r="BR103" i="1"/>
  <c r="BW103" i="1" s="1"/>
  <c r="CI102" i="1"/>
  <c r="CF102" i="1"/>
  <c r="CH102" i="1" s="1"/>
  <c r="CE102" i="1"/>
  <c r="CG102" i="1" s="1"/>
  <c r="CC102" i="1"/>
  <c r="CA102" i="1"/>
  <c r="CB102" i="1" s="1"/>
  <c r="BZ102" i="1"/>
  <c r="BY102" i="1"/>
  <c r="BX102" i="1"/>
  <c r="BW102" i="1"/>
  <c r="BU102" i="1"/>
  <c r="BT102" i="1"/>
  <c r="BS102" i="1"/>
  <c r="BR102" i="1"/>
  <c r="CD102" i="1" s="1"/>
  <c r="CI101" i="1"/>
  <c r="CH101" i="1"/>
  <c r="CG101" i="1"/>
  <c r="CF101" i="1"/>
  <c r="CE101" i="1"/>
  <c r="CC101" i="1"/>
  <c r="CA101" i="1"/>
  <c r="CB101" i="1" s="1"/>
  <c r="BZ101" i="1"/>
  <c r="BY101" i="1"/>
  <c r="BX101" i="1"/>
  <c r="BU101" i="1"/>
  <c r="BT101" i="1"/>
  <c r="BS101" i="1"/>
  <c r="BR101" i="1"/>
  <c r="BW101" i="1" s="1"/>
  <c r="CI100" i="1"/>
  <c r="CF100" i="1"/>
  <c r="CH100" i="1" s="1"/>
  <c r="CE100" i="1"/>
  <c r="CG100" i="1" s="1"/>
  <c r="CC100" i="1"/>
  <c r="CA100" i="1"/>
  <c r="CB100" i="1" s="1"/>
  <c r="BZ100" i="1"/>
  <c r="BY100" i="1"/>
  <c r="BX100" i="1"/>
  <c r="BW100" i="1"/>
  <c r="BU100" i="1"/>
  <c r="BT100" i="1"/>
  <c r="BS100" i="1"/>
  <c r="BR100" i="1"/>
  <c r="CD100" i="1" s="1"/>
  <c r="CI99" i="1"/>
  <c r="CH99" i="1"/>
  <c r="CG99" i="1"/>
  <c r="CF99" i="1"/>
  <c r="CE99" i="1"/>
  <c r="CC99" i="1"/>
  <c r="CA99" i="1"/>
  <c r="CB99" i="1" s="1"/>
  <c r="BZ99" i="1"/>
  <c r="BY99" i="1"/>
  <c r="BX99" i="1"/>
  <c r="BU99" i="1"/>
  <c r="BT99" i="1"/>
  <c r="BS99" i="1"/>
  <c r="BR99" i="1"/>
  <c r="BW99" i="1" s="1"/>
  <c r="CI98" i="1"/>
  <c r="CF98" i="1"/>
  <c r="CH98" i="1" s="1"/>
  <c r="CE98" i="1"/>
  <c r="CG98" i="1" s="1"/>
  <c r="CC98" i="1"/>
  <c r="CA98" i="1"/>
  <c r="CB98" i="1" s="1"/>
  <c r="BZ98" i="1"/>
  <c r="BY98" i="1"/>
  <c r="BX98" i="1"/>
  <c r="BW98" i="1"/>
  <c r="BU98" i="1"/>
  <c r="BT98" i="1"/>
  <c r="BS98" i="1"/>
  <c r="BR98" i="1"/>
  <c r="CD98" i="1" s="1"/>
  <c r="CI97" i="1"/>
  <c r="CH97" i="1"/>
  <c r="CG97" i="1"/>
  <c r="CF97" i="1"/>
  <c r="CE97" i="1"/>
  <c r="CC97" i="1"/>
  <c r="CA97" i="1"/>
  <c r="CB97" i="1" s="1"/>
  <c r="BZ97" i="1"/>
  <c r="BY97" i="1"/>
  <c r="BX97" i="1"/>
  <c r="BU97" i="1"/>
  <c r="BT97" i="1"/>
  <c r="BS97" i="1"/>
  <c r="BR97" i="1"/>
  <c r="BW97" i="1" s="1"/>
  <c r="CI96" i="1"/>
  <c r="CF96" i="1"/>
  <c r="CH96" i="1" s="1"/>
  <c r="CE96" i="1"/>
  <c r="CG96" i="1" s="1"/>
  <c r="CC96" i="1"/>
  <c r="CA96" i="1"/>
  <c r="CB96" i="1" s="1"/>
  <c r="BZ96" i="1"/>
  <c r="BY96" i="1"/>
  <c r="BX96" i="1"/>
  <c r="BW96" i="1"/>
  <c r="BU96" i="1"/>
  <c r="BT96" i="1"/>
  <c r="BS96" i="1"/>
  <c r="BR96" i="1"/>
  <c r="CD96" i="1" s="1"/>
  <c r="CI95" i="1"/>
  <c r="CH95" i="1"/>
  <c r="CG95" i="1"/>
  <c r="CF95" i="1"/>
  <c r="CE95" i="1"/>
  <c r="CC95" i="1"/>
  <c r="CA95" i="1"/>
  <c r="CB95" i="1" s="1"/>
  <c r="BZ95" i="1"/>
  <c r="BY95" i="1"/>
  <c r="BX95" i="1"/>
  <c r="BU95" i="1"/>
  <c r="BT95" i="1"/>
  <c r="BS95" i="1"/>
  <c r="BR95" i="1"/>
  <c r="BW95" i="1" s="1"/>
  <c r="CI94" i="1"/>
  <c r="CF94" i="1"/>
  <c r="CH94" i="1" s="1"/>
  <c r="CE94" i="1"/>
  <c r="CG94" i="1" s="1"/>
  <c r="CC94" i="1"/>
  <c r="CA94" i="1"/>
  <c r="CB94" i="1" s="1"/>
  <c r="BZ94" i="1"/>
  <c r="BY94" i="1"/>
  <c r="BX94" i="1"/>
  <c r="BU94" i="1"/>
  <c r="BT94" i="1"/>
  <c r="BS94" i="1"/>
  <c r="BW94" i="1" s="1"/>
  <c r="BR94" i="1"/>
  <c r="CD94" i="1" s="1"/>
  <c r="CI93" i="1"/>
  <c r="CH93" i="1"/>
  <c r="CG93" i="1"/>
  <c r="CF93" i="1"/>
  <c r="CE93" i="1"/>
  <c r="CC93" i="1"/>
  <c r="CA93" i="1"/>
  <c r="CB93" i="1" s="1"/>
  <c r="BZ93" i="1"/>
  <c r="BY93" i="1"/>
  <c r="BX93" i="1"/>
  <c r="BU93" i="1"/>
  <c r="BT93" i="1"/>
  <c r="BS93" i="1"/>
  <c r="BR93" i="1"/>
  <c r="BW93" i="1" s="1"/>
  <c r="CI92" i="1"/>
  <c r="CF92" i="1"/>
  <c r="CH92" i="1" s="1"/>
  <c r="CE92" i="1"/>
  <c r="CG92" i="1" s="1"/>
  <c r="CC92" i="1"/>
  <c r="CA92" i="1"/>
  <c r="CB92" i="1" s="1"/>
  <c r="BZ92" i="1"/>
  <c r="BY92" i="1"/>
  <c r="BX92" i="1"/>
  <c r="BW92" i="1"/>
  <c r="BU92" i="1"/>
  <c r="BT92" i="1"/>
  <c r="BS92" i="1"/>
  <c r="BR92" i="1"/>
  <c r="CD92" i="1" s="1"/>
  <c r="CI91" i="1"/>
  <c r="CH91" i="1"/>
  <c r="CG91" i="1"/>
  <c r="CF91" i="1"/>
  <c r="CE91" i="1"/>
  <c r="CC91" i="1"/>
  <c r="CA91" i="1"/>
  <c r="CB91" i="1" s="1"/>
  <c r="BZ91" i="1"/>
  <c r="BY91" i="1"/>
  <c r="BX91" i="1"/>
  <c r="BU91" i="1"/>
  <c r="BT91" i="1"/>
  <c r="BS91" i="1"/>
  <c r="BR91" i="1"/>
  <c r="BW91" i="1" s="1"/>
  <c r="CI90" i="1"/>
  <c r="CF90" i="1"/>
  <c r="CH90" i="1" s="1"/>
  <c r="CE90" i="1"/>
  <c r="CG90" i="1" s="1"/>
  <c r="CC90" i="1"/>
  <c r="CA90" i="1"/>
  <c r="CB90" i="1" s="1"/>
  <c r="BZ90" i="1"/>
  <c r="BY90" i="1"/>
  <c r="BX90" i="1"/>
  <c r="BW90" i="1"/>
  <c r="BU90" i="1"/>
  <c r="BT90" i="1"/>
  <c r="BS90" i="1"/>
  <c r="BR90" i="1"/>
  <c r="CD90" i="1" s="1"/>
  <c r="CI89" i="1"/>
  <c r="CH89" i="1"/>
  <c r="CG89" i="1"/>
  <c r="CF89" i="1"/>
  <c r="CE89" i="1"/>
  <c r="CC89" i="1"/>
  <c r="CA89" i="1"/>
  <c r="CB89" i="1" s="1"/>
  <c r="BZ89" i="1"/>
  <c r="BY89" i="1"/>
  <c r="BX89" i="1"/>
  <c r="BU89" i="1"/>
  <c r="BT89" i="1"/>
  <c r="BS89" i="1"/>
  <c r="BR89" i="1"/>
  <c r="BW89" i="1" s="1"/>
  <c r="CF88" i="1"/>
  <c r="CE88" i="1"/>
  <c r="CG88" i="1" s="1"/>
  <c r="CI88" i="1" s="1"/>
  <c r="CA88" i="1"/>
  <c r="CB88" i="1" s="1"/>
  <c r="CC88" i="1" s="1"/>
  <c r="BZ88" i="1"/>
  <c r="BY88" i="1"/>
  <c r="BX88" i="1"/>
  <c r="BU88" i="1"/>
  <c r="BT88" i="1"/>
  <c r="BS88" i="1"/>
  <c r="BW88" i="1" s="1"/>
  <c r="BR88" i="1"/>
  <c r="CD88" i="1" s="1"/>
  <c r="CG87" i="1"/>
  <c r="CF87" i="1"/>
  <c r="CE87" i="1"/>
  <c r="CC87" i="1"/>
  <c r="CA87" i="1"/>
  <c r="CB87" i="1" s="1"/>
  <c r="BZ87" i="1"/>
  <c r="BY87" i="1"/>
  <c r="BX87" i="1"/>
  <c r="BU87" i="1"/>
  <c r="BT87" i="1"/>
  <c r="BS87" i="1"/>
  <c r="BR87" i="1"/>
  <c r="BW87" i="1" s="1"/>
  <c r="CF86" i="1"/>
  <c r="CE86" i="1"/>
  <c r="CG86" i="1" s="1"/>
  <c r="CI86" i="1" s="1"/>
  <c r="CA86" i="1"/>
  <c r="CB86" i="1" s="1"/>
  <c r="CC86" i="1" s="1"/>
  <c r="BZ86" i="1"/>
  <c r="BY86" i="1"/>
  <c r="BX86" i="1"/>
  <c r="BU86" i="1"/>
  <c r="BT86" i="1"/>
  <c r="BS86" i="1"/>
  <c r="BW86" i="1" s="1"/>
  <c r="BR86" i="1"/>
  <c r="CD86" i="1" s="1"/>
  <c r="CI85" i="1"/>
  <c r="CH85" i="1"/>
  <c r="CG85" i="1"/>
  <c r="CF85" i="1"/>
  <c r="CE85" i="1"/>
  <c r="CC85" i="1"/>
  <c r="CA85" i="1"/>
  <c r="CB85" i="1" s="1"/>
  <c r="BZ85" i="1"/>
  <c r="BY85" i="1"/>
  <c r="BX85" i="1"/>
  <c r="BU85" i="1"/>
  <c r="BT85" i="1"/>
  <c r="BS85" i="1"/>
  <c r="BR85" i="1"/>
  <c r="BW85" i="1" s="1"/>
  <c r="CI84" i="1"/>
  <c r="CF84" i="1"/>
  <c r="CH84" i="1" s="1"/>
  <c r="CE84" i="1"/>
  <c r="CG84" i="1" s="1"/>
  <c r="CC84" i="1"/>
  <c r="CA84" i="1"/>
  <c r="CB84" i="1" s="1"/>
  <c r="BZ84" i="1"/>
  <c r="BY84" i="1"/>
  <c r="BX84" i="1"/>
  <c r="BW84" i="1"/>
  <c r="BU84" i="1"/>
  <c r="BT84" i="1"/>
  <c r="BS84" i="1"/>
  <c r="BR84" i="1"/>
  <c r="CD84" i="1" s="1"/>
  <c r="CI83" i="1"/>
  <c r="CH83" i="1"/>
  <c r="CG83" i="1"/>
  <c r="CF83" i="1"/>
  <c r="CE83" i="1"/>
  <c r="CC83" i="1"/>
  <c r="CA83" i="1"/>
  <c r="CB83" i="1" s="1"/>
  <c r="BZ83" i="1"/>
  <c r="BY83" i="1"/>
  <c r="BX83" i="1"/>
  <c r="BU83" i="1"/>
  <c r="BT83" i="1"/>
  <c r="BS83" i="1"/>
  <c r="BR83" i="1"/>
  <c r="BW83" i="1" s="1"/>
  <c r="CI82" i="1"/>
  <c r="CF82" i="1"/>
  <c r="CH82" i="1" s="1"/>
  <c r="CE82" i="1"/>
  <c r="CG82" i="1" s="1"/>
  <c r="CC82" i="1"/>
  <c r="CA82" i="1"/>
  <c r="CB82" i="1" s="1"/>
  <c r="BZ82" i="1"/>
  <c r="BY82" i="1"/>
  <c r="BX82" i="1"/>
  <c r="BW82" i="1"/>
  <c r="BU82" i="1"/>
  <c r="BT82" i="1"/>
  <c r="BS82" i="1"/>
  <c r="BR82" i="1"/>
  <c r="CD82" i="1" s="1"/>
  <c r="CI81" i="1"/>
  <c r="CH81" i="1"/>
  <c r="CG81" i="1"/>
  <c r="CF81" i="1"/>
  <c r="CE81" i="1"/>
  <c r="CC81" i="1"/>
  <c r="CA81" i="1"/>
  <c r="CB81" i="1" s="1"/>
  <c r="BZ81" i="1"/>
  <c r="BY81" i="1"/>
  <c r="BX81" i="1"/>
  <c r="BU81" i="1"/>
  <c r="BT81" i="1"/>
  <c r="BS81" i="1"/>
  <c r="BR81" i="1"/>
  <c r="BW81" i="1" s="1"/>
  <c r="CI80" i="1"/>
  <c r="CF80" i="1"/>
  <c r="CH80" i="1" s="1"/>
  <c r="CE80" i="1"/>
  <c r="CG80" i="1" s="1"/>
  <c r="CC80" i="1"/>
  <c r="CA80" i="1"/>
  <c r="CB80" i="1" s="1"/>
  <c r="BZ80" i="1"/>
  <c r="BY80" i="1"/>
  <c r="BX80" i="1"/>
  <c r="BU80" i="1"/>
  <c r="BT80" i="1"/>
  <c r="BS80" i="1"/>
  <c r="BW80" i="1" s="1"/>
  <c r="BR80" i="1"/>
  <c r="CD80" i="1" s="1"/>
  <c r="CG79" i="1"/>
  <c r="CF79" i="1"/>
  <c r="CE79" i="1"/>
  <c r="CA79" i="1"/>
  <c r="CB79" i="1" s="1"/>
  <c r="CC79" i="1" s="1"/>
  <c r="BZ79" i="1"/>
  <c r="BY79" i="1"/>
  <c r="BX79" i="1"/>
  <c r="BU79" i="1"/>
  <c r="BT79" i="1"/>
  <c r="BS79" i="1"/>
  <c r="BR79" i="1"/>
  <c r="BW79" i="1" s="1"/>
  <c r="CF78" i="1"/>
  <c r="CH78" i="1" s="1"/>
  <c r="CE78" i="1"/>
  <c r="CG78" i="1" s="1"/>
  <c r="CI78" i="1" s="1"/>
  <c r="CA78" i="1"/>
  <c r="CB78" i="1" s="1"/>
  <c r="CC78" i="1" s="1"/>
  <c r="BZ78" i="1"/>
  <c r="BY78" i="1"/>
  <c r="BX78" i="1"/>
  <c r="BU78" i="1"/>
  <c r="BT78" i="1"/>
  <c r="BS78" i="1"/>
  <c r="BW78" i="1" s="1"/>
  <c r="BR78" i="1"/>
  <c r="CD78" i="1" s="1"/>
  <c r="CI77" i="1"/>
  <c r="CH77" i="1"/>
  <c r="CG77" i="1"/>
  <c r="CF77" i="1"/>
  <c r="CE77" i="1"/>
  <c r="CC77" i="1"/>
  <c r="CA77" i="1"/>
  <c r="CB77" i="1" s="1"/>
  <c r="BZ77" i="1"/>
  <c r="BY77" i="1"/>
  <c r="BX77" i="1"/>
  <c r="BU77" i="1"/>
  <c r="BT77" i="1"/>
  <c r="BS77" i="1"/>
  <c r="BR77" i="1"/>
  <c r="BW77" i="1" s="1"/>
  <c r="CI76" i="1"/>
  <c r="CF76" i="1"/>
  <c r="CH76" i="1" s="1"/>
  <c r="CE76" i="1"/>
  <c r="CG76" i="1" s="1"/>
  <c r="CC76" i="1"/>
  <c r="CA76" i="1"/>
  <c r="CB76" i="1" s="1"/>
  <c r="BZ76" i="1"/>
  <c r="BY76" i="1"/>
  <c r="BX76" i="1"/>
  <c r="BW76" i="1"/>
  <c r="BU76" i="1"/>
  <c r="BT76" i="1"/>
  <c r="BS76" i="1"/>
  <c r="BR76" i="1"/>
  <c r="CD76" i="1" s="1"/>
  <c r="CI75" i="1"/>
  <c r="CH75" i="1"/>
  <c r="CG75" i="1"/>
  <c r="CF75" i="1"/>
  <c r="CE75" i="1"/>
  <c r="CC75" i="1"/>
  <c r="CA75" i="1"/>
  <c r="CB75" i="1" s="1"/>
  <c r="BZ75" i="1"/>
  <c r="BY75" i="1"/>
  <c r="BX75" i="1"/>
  <c r="BU75" i="1"/>
  <c r="BT75" i="1"/>
  <c r="BS75" i="1"/>
  <c r="BR75" i="1"/>
  <c r="BW75" i="1" s="1"/>
  <c r="CI74" i="1"/>
  <c r="CF74" i="1"/>
  <c r="CH74" i="1" s="1"/>
  <c r="CE74" i="1"/>
  <c r="CG74" i="1" s="1"/>
  <c r="CC74" i="1"/>
  <c r="CA74" i="1"/>
  <c r="CB74" i="1" s="1"/>
  <c r="BZ74" i="1"/>
  <c r="BY74" i="1"/>
  <c r="BX74" i="1"/>
  <c r="BW74" i="1"/>
  <c r="BU74" i="1"/>
  <c r="BT74" i="1"/>
  <c r="BS74" i="1"/>
  <c r="BR74" i="1"/>
  <c r="CD74" i="1" s="1"/>
  <c r="CI73" i="1"/>
  <c r="CH73" i="1"/>
  <c r="CG73" i="1"/>
  <c r="CF73" i="1"/>
  <c r="CE73" i="1"/>
  <c r="CC73" i="1"/>
  <c r="CA73" i="1"/>
  <c r="CB73" i="1" s="1"/>
  <c r="BZ73" i="1"/>
  <c r="BY73" i="1"/>
  <c r="BX73" i="1"/>
  <c r="BU73" i="1"/>
  <c r="BT73" i="1"/>
  <c r="BS73" i="1"/>
  <c r="BR73" i="1"/>
  <c r="BW73" i="1" s="1"/>
  <c r="CI72" i="1"/>
  <c r="CF72" i="1"/>
  <c r="CH72" i="1" s="1"/>
  <c r="CE72" i="1"/>
  <c r="CG72" i="1" s="1"/>
  <c r="CC72" i="1"/>
  <c r="CA72" i="1"/>
  <c r="CB72" i="1" s="1"/>
  <c r="BZ72" i="1"/>
  <c r="BY72" i="1"/>
  <c r="BX72" i="1"/>
  <c r="BW72" i="1"/>
  <c r="BU72" i="1"/>
  <c r="BT72" i="1"/>
  <c r="BS72" i="1"/>
  <c r="BR72" i="1"/>
  <c r="CD72" i="1" s="1"/>
  <c r="CI71" i="1"/>
  <c r="CH71" i="1"/>
  <c r="CG71" i="1"/>
  <c r="CF71" i="1"/>
  <c r="CE71" i="1"/>
  <c r="CD71" i="1"/>
  <c r="CA71" i="1"/>
  <c r="BZ71" i="1"/>
  <c r="BY71" i="1"/>
  <c r="BX71" i="1"/>
  <c r="BU71" i="1"/>
  <c r="BT71" i="1"/>
  <c r="BS71" i="1"/>
  <c r="BR71" i="1"/>
  <c r="BW71" i="1" s="1"/>
  <c r="CI70" i="1"/>
  <c r="CF70" i="1"/>
  <c r="CH70" i="1" s="1"/>
  <c r="CE70" i="1"/>
  <c r="CG70" i="1" s="1"/>
  <c r="CC70" i="1"/>
  <c r="CA70" i="1"/>
  <c r="CB70" i="1" s="1"/>
  <c r="BZ70" i="1"/>
  <c r="BY70" i="1"/>
  <c r="BX70" i="1"/>
  <c r="BW70" i="1"/>
  <c r="BU70" i="1"/>
  <c r="BT70" i="1"/>
  <c r="BS70" i="1"/>
  <c r="BR70" i="1"/>
  <c r="CD70" i="1" s="1"/>
  <c r="CI69" i="1"/>
  <c r="CH69" i="1"/>
  <c r="CF69" i="1"/>
  <c r="CE69" i="1"/>
  <c r="CG69" i="1" s="1"/>
  <c r="CD69" i="1"/>
  <c r="CA69" i="1"/>
  <c r="BZ69" i="1"/>
  <c r="BY69" i="1"/>
  <c r="BX69" i="1"/>
  <c r="BU69" i="1"/>
  <c r="BT69" i="1"/>
  <c r="BS69" i="1"/>
  <c r="BR69" i="1"/>
  <c r="BW69" i="1" s="1"/>
  <c r="CF68" i="1"/>
  <c r="CE68" i="1"/>
  <c r="CG68" i="1" s="1"/>
  <c r="CI68" i="1" s="1"/>
  <c r="CA68" i="1"/>
  <c r="CB68" i="1" s="1"/>
  <c r="CC68" i="1" s="1"/>
  <c r="BZ68" i="1"/>
  <c r="BY68" i="1"/>
  <c r="BX68" i="1"/>
  <c r="BW68" i="1"/>
  <c r="BU68" i="1"/>
  <c r="BT68" i="1"/>
  <c r="BS68" i="1"/>
  <c r="BR68" i="1"/>
  <c r="CI67" i="1"/>
  <c r="CH67" i="1"/>
  <c r="CF67" i="1"/>
  <c r="CE67" i="1"/>
  <c r="CG67" i="1" s="1"/>
  <c r="CD67" i="1"/>
  <c r="CA67" i="1"/>
  <c r="CB67" i="1" s="1"/>
  <c r="BZ67" i="1"/>
  <c r="BY67" i="1"/>
  <c r="BX67" i="1"/>
  <c r="BU67" i="1"/>
  <c r="BT67" i="1"/>
  <c r="BS67" i="1"/>
  <c r="BW67" i="1" s="1"/>
  <c r="BR67" i="1"/>
  <c r="BV67" i="1" s="1"/>
  <c r="CI66" i="1"/>
  <c r="CF66" i="1"/>
  <c r="CH66" i="1" s="1"/>
  <c r="CE66" i="1"/>
  <c r="CG66" i="1" s="1"/>
  <c r="CC66" i="1"/>
  <c r="CA66" i="1"/>
  <c r="CB66" i="1" s="1"/>
  <c r="BZ66" i="1"/>
  <c r="BY66" i="1"/>
  <c r="BX66" i="1"/>
  <c r="BW66" i="1"/>
  <c r="BU66" i="1"/>
  <c r="BT66" i="1"/>
  <c r="BS66" i="1"/>
  <c r="BR66" i="1"/>
  <c r="CD66" i="1" s="1"/>
  <c r="CI65" i="1"/>
  <c r="CH65" i="1"/>
  <c r="CF65" i="1"/>
  <c r="CE65" i="1"/>
  <c r="CG65" i="1" s="1"/>
  <c r="CA65" i="1"/>
  <c r="CB65" i="1" s="1"/>
  <c r="BZ65" i="1"/>
  <c r="BY65" i="1"/>
  <c r="BX65" i="1"/>
  <c r="BU65" i="1"/>
  <c r="BT65" i="1"/>
  <c r="BS65" i="1"/>
  <c r="BW65" i="1" s="1"/>
  <c r="BR65" i="1"/>
  <c r="BV65" i="1" s="1"/>
  <c r="CF64" i="1"/>
  <c r="CH64" i="1" s="1"/>
  <c r="CE64" i="1"/>
  <c r="CG64" i="1" s="1"/>
  <c r="CC64" i="1"/>
  <c r="CA64" i="1"/>
  <c r="CB64" i="1" s="1"/>
  <c r="BZ64" i="1"/>
  <c r="BY64" i="1"/>
  <c r="BX64" i="1"/>
  <c r="BW64" i="1"/>
  <c r="BU64" i="1"/>
  <c r="BT64" i="1"/>
  <c r="BS64" i="1"/>
  <c r="BR64" i="1"/>
  <c r="CD64" i="1" s="1"/>
  <c r="CF63" i="1"/>
  <c r="CE63" i="1"/>
  <c r="CG63" i="1" s="1"/>
  <c r="CA63" i="1"/>
  <c r="BZ63" i="1"/>
  <c r="BY63" i="1"/>
  <c r="BX63" i="1"/>
  <c r="BU63" i="1"/>
  <c r="BT63" i="1"/>
  <c r="BS63" i="1"/>
  <c r="BR63" i="1"/>
  <c r="BW63" i="1" s="1"/>
  <c r="CF62" i="1"/>
  <c r="CH62" i="1" s="1"/>
  <c r="CE62" i="1"/>
  <c r="CG62" i="1" s="1"/>
  <c r="CC62" i="1"/>
  <c r="CA62" i="1"/>
  <c r="CB62" i="1" s="1"/>
  <c r="BZ62" i="1"/>
  <c r="BY62" i="1"/>
  <c r="BX62" i="1"/>
  <c r="BW62" i="1"/>
  <c r="BU62" i="1"/>
  <c r="BT62" i="1"/>
  <c r="BS62" i="1"/>
  <c r="BR62" i="1"/>
  <c r="CD62" i="1" s="1"/>
  <c r="CF61" i="1"/>
  <c r="CE61" i="1"/>
  <c r="CG61" i="1" s="1"/>
  <c r="CA61" i="1"/>
  <c r="BZ61" i="1"/>
  <c r="BY61" i="1"/>
  <c r="BX61" i="1"/>
  <c r="BU61" i="1"/>
  <c r="BT61" i="1"/>
  <c r="BS61" i="1"/>
  <c r="BR61" i="1"/>
  <c r="BW61" i="1" s="1"/>
  <c r="CF60" i="1"/>
  <c r="CH60" i="1" s="1"/>
  <c r="CE60" i="1"/>
  <c r="CG60" i="1" s="1"/>
  <c r="CC60" i="1"/>
  <c r="CA60" i="1"/>
  <c r="CB60" i="1" s="1"/>
  <c r="BZ60" i="1"/>
  <c r="BY60" i="1"/>
  <c r="BX60" i="1"/>
  <c r="BW60" i="1"/>
  <c r="BU60" i="1"/>
  <c r="BT60" i="1"/>
  <c r="BS60" i="1"/>
  <c r="BR60" i="1"/>
  <c r="CD60" i="1" s="1"/>
  <c r="CI59" i="1"/>
  <c r="CH59" i="1"/>
  <c r="CF59" i="1"/>
  <c r="CE59" i="1"/>
  <c r="CG59" i="1" s="1"/>
  <c r="CA59" i="1"/>
  <c r="CB59" i="1" s="1"/>
  <c r="BZ59" i="1"/>
  <c r="BY59" i="1"/>
  <c r="BX59" i="1"/>
  <c r="BU59" i="1"/>
  <c r="BT59" i="1"/>
  <c r="BS59" i="1"/>
  <c r="BW59" i="1" s="1"/>
  <c r="BR59" i="1"/>
  <c r="BV59" i="1" s="1"/>
  <c r="CF58" i="1"/>
  <c r="CH58" i="1" s="1"/>
  <c r="CE58" i="1"/>
  <c r="CG58" i="1" s="1"/>
  <c r="CC58" i="1"/>
  <c r="CA58" i="1"/>
  <c r="CB58" i="1" s="1"/>
  <c r="BZ58" i="1"/>
  <c r="BY58" i="1"/>
  <c r="BX58" i="1"/>
  <c r="BW58" i="1"/>
  <c r="BU58" i="1"/>
  <c r="BT58" i="1"/>
  <c r="BS58" i="1"/>
  <c r="BR58" i="1"/>
  <c r="CD58" i="1" s="1"/>
  <c r="CI57" i="1"/>
  <c r="CH57" i="1"/>
  <c r="CF57" i="1"/>
  <c r="CE57" i="1"/>
  <c r="CG57" i="1" s="1"/>
  <c r="CA57" i="1"/>
  <c r="CB57" i="1" s="1"/>
  <c r="BZ57" i="1"/>
  <c r="BY57" i="1"/>
  <c r="BX57" i="1"/>
  <c r="BU57" i="1"/>
  <c r="BT57" i="1"/>
  <c r="BS57" i="1"/>
  <c r="BW57" i="1" s="1"/>
  <c r="BR57" i="1"/>
  <c r="BV57" i="1" s="1"/>
  <c r="CF56" i="1"/>
  <c r="CE56" i="1"/>
  <c r="CG56" i="1" s="1"/>
  <c r="CA56" i="1"/>
  <c r="CB56" i="1" s="1"/>
  <c r="CC56" i="1" s="1"/>
  <c r="BZ56" i="1"/>
  <c r="BY56" i="1"/>
  <c r="BX56" i="1"/>
  <c r="BW56" i="1"/>
  <c r="BU56" i="1"/>
  <c r="BT56" i="1"/>
  <c r="BS56" i="1"/>
  <c r="BR56" i="1"/>
  <c r="CI55" i="1"/>
  <c r="CH55" i="1"/>
  <c r="CF55" i="1"/>
  <c r="CE55" i="1"/>
  <c r="CG55" i="1" s="1"/>
  <c r="CA55" i="1"/>
  <c r="CB55" i="1" s="1"/>
  <c r="BZ55" i="1"/>
  <c r="BY55" i="1"/>
  <c r="BX55" i="1"/>
  <c r="BU55" i="1"/>
  <c r="BT55" i="1"/>
  <c r="BS55" i="1"/>
  <c r="BW55" i="1" s="1"/>
  <c r="BR55" i="1"/>
  <c r="BV55" i="1" s="1"/>
  <c r="CF54" i="1"/>
  <c r="CH54" i="1" s="1"/>
  <c r="CE54" i="1"/>
  <c r="CG54" i="1" s="1"/>
  <c r="CC54" i="1"/>
  <c r="CA54" i="1"/>
  <c r="CB54" i="1" s="1"/>
  <c r="BZ54" i="1"/>
  <c r="BY54" i="1"/>
  <c r="BX54" i="1"/>
  <c r="BW54" i="1"/>
  <c r="BU54" i="1"/>
  <c r="BT54" i="1"/>
  <c r="BS54" i="1"/>
  <c r="BR54" i="1"/>
  <c r="CD54" i="1" s="1"/>
  <c r="CI53" i="1"/>
  <c r="CH53" i="1"/>
  <c r="CF53" i="1"/>
  <c r="CE53" i="1"/>
  <c r="CG53" i="1" s="1"/>
  <c r="CA53" i="1"/>
  <c r="CB53" i="1" s="1"/>
  <c r="BZ53" i="1"/>
  <c r="BY53" i="1"/>
  <c r="BX53" i="1"/>
  <c r="BU53" i="1"/>
  <c r="BT53" i="1"/>
  <c r="BS53" i="1"/>
  <c r="BW53" i="1" s="1"/>
  <c r="BR53" i="1"/>
  <c r="BV53" i="1" s="1"/>
  <c r="CF52" i="1"/>
  <c r="CH52" i="1" s="1"/>
  <c r="CE52" i="1"/>
  <c r="CG52" i="1" s="1"/>
  <c r="CC52" i="1"/>
  <c r="CA52" i="1"/>
  <c r="CB52" i="1" s="1"/>
  <c r="BZ52" i="1"/>
  <c r="BY52" i="1"/>
  <c r="BX52" i="1"/>
  <c r="BW52" i="1"/>
  <c r="BU52" i="1"/>
  <c r="BT52" i="1"/>
  <c r="BS52" i="1"/>
  <c r="BR52" i="1"/>
  <c r="CD52" i="1" s="1"/>
  <c r="CI51" i="1"/>
  <c r="CH51" i="1"/>
  <c r="CF51" i="1"/>
  <c r="CE51" i="1"/>
  <c r="CG51" i="1" s="1"/>
  <c r="CA51" i="1"/>
  <c r="CB51" i="1" s="1"/>
  <c r="BZ51" i="1"/>
  <c r="BY51" i="1"/>
  <c r="BX51" i="1"/>
  <c r="BU51" i="1"/>
  <c r="BT51" i="1"/>
  <c r="BS51" i="1"/>
  <c r="BW51" i="1" s="1"/>
  <c r="BR51" i="1"/>
  <c r="BV51" i="1" s="1"/>
  <c r="CF50" i="1"/>
  <c r="CH50" i="1" s="1"/>
  <c r="CE50" i="1"/>
  <c r="CG50" i="1" s="1"/>
  <c r="CC50" i="1"/>
  <c r="CA50" i="1"/>
  <c r="CB50" i="1" s="1"/>
  <c r="BZ50" i="1"/>
  <c r="BY50" i="1"/>
  <c r="BX50" i="1"/>
  <c r="BW50" i="1"/>
  <c r="BU50" i="1"/>
  <c r="BT50" i="1"/>
  <c r="BS50" i="1"/>
  <c r="BR50" i="1"/>
  <c r="CD50" i="1" s="1"/>
  <c r="CI49" i="1"/>
  <c r="CH49" i="1"/>
  <c r="CF49" i="1"/>
  <c r="CE49" i="1"/>
  <c r="CG49" i="1" s="1"/>
  <c r="CA49" i="1"/>
  <c r="CB49" i="1" s="1"/>
  <c r="BZ49" i="1"/>
  <c r="BY49" i="1"/>
  <c r="BX49" i="1"/>
  <c r="BU49" i="1"/>
  <c r="BT49" i="1"/>
  <c r="BS49" i="1"/>
  <c r="BW49" i="1" s="1"/>
  <c r="BR49" i="1"/>
  <c r="BV49" i="1" s="1"/>
  <c r="CF48" i="1"/>
  <c r="CH48" i="1" s="1"/>
  <c r="CE48" i="1"/>
  <c r="CG48" i="1" s="1"/>
  <c r="CC48" i="1"/>
  <c r="CA48" i="1"/>
  <c r="CB48" i="1" s="1"/>
  <c r="BZ48" i="1"/>
  <c r="BY48" i="1"/>
  <c r="BX48" i="1"/>
  <c r="BW48" i="1"/>
  <c r="BU48" i="1"/>
  <c r="BT48" i="1"/>
  <c r="BS48" i="1"/>
  <c r="BR48" i="1"/>
  <c r="CD48" i="1" s="1"/>
  <c r="CI47" i="1"/>
  <c r="CH47" i="1"/>
  <c r="CF47" i="1"/>
  <c r="CE47" i="1"/>
  <c r="CG47" i="1" s="1"/>
  <c r="CA47" i="1"/>
  <c r="CB47" i="1" s="1"/>
  <c r="BZ47" i="1"/>
  <c r="BY47" i="1"/>
  <c r="BX47" i="1"/>
  <c r="BU47" i="1"/>
  <c r="BT47" i="1"/>
  <c r="BS47" i="1"/>
  <c r="BW47" i="1" s="1"/>
  <c r="BR47" i="1"/>
  <c r="BV47" i="1" s="1"/>
  <c r="CG46" i="1"/>
  <c r="CF46" i="1"/>
  <c r="CI46" i="1" s="1"/>
  <c r="CE46" i="1"/>
  <c r="CC46" i="1"/>
  <c r="CB46" i="1"/>
  <c r="CA46" i="1"/>
  <c r="BZ46" i="1"/>
  <c r="BY46" i="1"/>
  <c r="BX46" i="1"/>
  <c r="BU46" i="1"/>
  <c r="BT46" i="1"/>
  <c r="BS46" i="1"/>
  <c r="BW46" i="1" s="1"/>
  <c r="BR46" i="1"/>
  <c r="CD46" i="1" s="1"/>
  <c r="CI45" i="1"/>
  <c r="CH45" i="1"/>
  <c r="CF45" i="1"/>
  <c r="CE45" i="1"/>
  <c r="CG45" i="1" s="1"/>
  <c r="CA45" i="1"/>
  <c r="CB45" i="1" s="1"/>
  <c r="BZ45" i="1"/>
  <c r="BY45" i="1"/>
  <c r="BX45" i="1"/>
  <c r="BU45" i="1"/>
  <c r="BT45" i="1"/>
  <c r="BS45" i="1"/>
  <c r="BW45" i="1" s="1"/>
  <c r="BR45" i="1"/>
  <c r="CD45" i="1" s="1"/>
  <c r="CG44" i="1"/>
  <c r="CF44" i="1"/>
  <c r="CI44" i="1" s="1"/>
  <c r="CE44" i="1"/>
  <c r="CC44" i="1"/>
  <c r="CB44" i="1"/>
  <c r="CA44" i="1"/>
  <c r="BZ44" i="1"/>
  <c r="BY44" i="1"/>
  <c r="BX44" i="1"/>
  <c r="BU44" i="1"/>
  <c r="BT44" i="1"/>
  <c r="BS44" i="1"/>
  <c r="BW44" i="1" s="1"/>
  <c r="BR44" i="1"/>
  <c r="CD44" i="1" s="1"/>
  <c r="CI43" i="1"/>
  <c r="CH43" i="1"/>
  <c r="CF43" i="1"/>
  <c r="CE43" i="1"/>
  <c r="CG43" i="1" s="1"/>
  <c r="CA43" i="1"/>
  <c r="CB43" i="1" s="1"/>
  <c r="BZ43" i="1"/>
  <c r="BY43" i="1"/>
  <c r="BX43" i="1"/>
  <c r="BU43" i="1"/>
  <c r="BT43" i="1"/>
  <c r="BS43" i="1"/>
  <c r="BW43" i="1" s="1"/>
  <c r="BR43" i="1"/>
  <c r="CD43" i="1" s="1"/>
  <c r="CG42" i="1"/>
  <c r="CF42" i="1"/>
  <c r="CI42" i="1" s="1"/>
  <c r="CE42" i="1"/>
  <c r="CC42" i="1"/>
  <c r="CB42" i="1"/>
  <c r="CA42" i="1"/>
  <c r="BZ42" i="1"/>
  <c r="BY42" i="1"/>
  <c r="BX42" i="1"/>
  <c r="BU42" i="1"/>
  <c r="BT42" i="1"/>
  <c r="BS42" i="1"/>
  <c r="BW42" i="1" s="1"/>
  <c r="BR42" i="1"/>
  <c r="CD42" i="1" s="1"/>
  <c r="CF41" i="1"/>
  <c r="CE41" i="1"/>
  <c r="CG41" i="1" s="1"/>
  <c r="CA41" i="1"/>
  <c r="CB41" i="1" s="1"/>
  <c r="BZ41" i="1"/>
  <c r="BY41" i="1"/>
  <c r="BX41" i="1"/>
  <c r="BU41" i="1"/>
  <c r="BT41" i="1"/>
  <c r="BS41" i="1"/>
  <c r="BW41" i="1" s="1"/>
  <c r="BR41" i="1"/>
  <c r="CD41" i="1" s="1"/>
  <c r="CG40" i="1"/>
  <c r="CF40" i="1"/>
  <c r="CI40" i="1" s="1"/>
  <c r="CE40" i="1"/>
  <c r="CC40" i="1"/>
  <c r="CB40" i="1"/>
  <c r="CA40" i="1"/>
  <c r="BZ40" i="1"/>
  <c r="BY40" i="1"/>
  <c r="BX40" i="1"/>
  <c r="BU40" i="1"/>
  <c r="BT40" i="1"/>
  <c r="BS40" i="1"/>
  <c r="BW40" i="1" s="1"/>
  <c r="BR40" i="1"/>
  <c r="CD40" i="1" s="1"/>
  <c r="CI39" i="1"/>
  <c r="CH39" i="1"/>
  <c r="CF39" i="1"/>
  <c r="CE39" i="1"/>
  <c r="CG39" i="1" s="1"/>
  <c r="CA39" i="1"/>
  <c r="CB39" i="1" s="1"/>
  <c r="BZ39" i="1"/>
  <c r="BY39" i="1"/>
  <c r="BX39" i="1"/>
  <c r="BU39" i="1"/>
  <c r="BT39" i="1"/>
  <c r="BS39" i="1"/>
  <c r="BW39" i="1" s="1"/>
  <c r="BR39" i="1"/>
  <c r="CD39" i="1" s="1"/>
  <c r="CG38" i="1"/>
  <c r="CF38" i="1"/>
  <c r="CI38" i="1" s="1"/>
  <c r="CE38" i="1"/>
  <c r="CC38" i="1"/>
  <c r="CB38" i="1"/>
  <c r="CA38" i="1"/>
  <c r="BZ38" i="1"/>
  <c r="BY38" i="1"/>
  <c r="BX38" i="1"/>
  <c r="BU38" i="1"/>
  <c r="BT38" i="1"/>
  <c r="BS38" i="1"/>
  <c r="BW38" i="1" s="1"/>
  <c r="BR38" i="1"/>
  <c r="CD38" i="1" s="1"/>
  <c r="CF37" i="1"/>
  <c r="CE37" i="1"/>
  <c r="CG37" i="1" s="1"/>
  <c r="CA37" i="1"/>
  <c r="CB37" i="1" s="1"/>
  <c r="BZ37" i="1"/>
  <c r="BY37" i="1"/>
  <c r="BX37" i="1"/>
  <c r="BU37" i="1"/>
  <c r="BT37" i="1"/>
  <c r="BS37" i="1"/>
  <c r="BW37" i="1" s="1"/>
  <c r="BR37" i="1"/>
  <c r="CD37" i="1" s="1"/>
  <c r="CG36" i="1"/>
  <c r="CF36" i="1"/>
  <c r="CI36" i="1" s="1"/>
  <c r="CE36" i="1"/>
  <c r="CC36" i="1"/>
  <c r="CB36" i="1"/>
  <c r="CA36" i="1"/>
  <c r="BZ36" i="1"/>
  <c r="BY36" i="1"/>
  <c r="BX36" i="1"/>
  <c r="BU36" i="1"/>
  <c r="BT36" i="1"/>
  <c r="BS36" i="1"/>
  <c r="BW36" i="1" s="1"/>
  <c r="BR36" i="1"/>
  <c r="CD36" i="1" s="1"/>
  <c r="CI35" i="1"/>
  <c r="CH35" i="1"/>
  <c r="CF35" i="1"/>
  <c r="CE35" i="1"/>
  <c r="CG35" i="1" s="1"/>
  <c r="CA35" i="1"/>
  <c r="CB35" i="1" s="1"/>
  <c r="BZ35" i="1"/>
  <c r="BY35" i="1"/>
  <c r="BX35" i="1"/>
  <c r="BU35" i="1"/>
  <c r="BT35" i="1"/>
  <c r="BS35" i="1"/>
  <c r="BW35" i="1" s="1"/>
  <c r="BR35" i="1"/>
  <c r="CD35" i="1" s="1"/>
  <c r="CG34" i="1"/>
  <c r="CF34" i="1"/>
  <c r="CI34" i="1" s="1"/>
  <c r="CE34" i="1"/>
  <c r="CC34" i="1"/>
  <c r="CB34" i="1"/>
  <c r="CA34" i="1"/>
  <c r="BZ34" i="1"/>
  <c r="BY34" i="1"/>
  <c r="BX34" i="1"/>
  <c r="BU34" i="1"/>
  <c r="BT34" i="1"/>
  <c r="BS34" i="1"/>
  <c r="BW34" i="1" s="1"/>
  <c r="BR34" i="1"/>
  <c r="CD34" i="1" s="1"/>
  <c r="CF33" i="1"/>
  <c r="CE33" i="1"/>
  <c r="CG33" i="1" s="1"/>
  <c r="CA33" i="1"/>
  <c r="CB33" i="1" s="1"/>
  <c r="BZ33" i="1"/>
  <c r="BY33" i="1"/>
  <c r="BX33" i="1"/>
  <c r="BU33" i="1"/>
  <c r="BT33" i="1"/>
  <c r="BS33" i="1"/>
  <c r="BW33" i="1" s="1"/>
  <c r="BR33" i="1"/>
  <c r="CD33" i="1" s="1"/>
  <c r="CG32" i="1"/>
  <c r="CF32" i="1"/>
  <c r="CI32" i="1" s="1"/>
  <c r="CE32" i="1"/>
  <c r="CC32" i="1"/>
  <c r="CB32" i="1"/>
  <c r="CA32" i="1"/>
  <c r="BZ32" i="1"/>
  <c r="BY32" i="1"/>
  <c r="BX32" i="1"/>
  <c r="BU32" i="1"/>
  <c r="BT32" i="1"/>
  <c r="BS32" i="1"/>
  <c r="BW32" i="1" s="1"/>
  <c r="BR32" i="1"/>
  <c r="CD32" i="1" s="1"/>
  <c r="CI31" i="1"/>
  <c r="CH31" i="1"/>
  <c r="CF31" i="1"/>
  <c r="CE31" i="1"/>
  <c r="CG31" i="1" s="1"/>
  <c r="CA31" i="1"/>
  <c r="CB31" i="1" s="1"/>
  <c r="BZ31" i="1"/>
  <c r="BY31" i="1"/>
  <c r="BX31" i="1"/>
  <c r="BU31" i="1"/>
  <c r="BT31" i="1"/>
  <c r="BS31" i="1"/>
  <c r="BW31" i="1" s="1"/>
  <c r="BR31" i="1"/>
  <c r="CD31" i="1" s="1"/>
  <c r="CG30" i="1"/>
  <c r="CF30" i="1"/>
  <c r="CI30" i="1" s="1"/>
  <c r="CE30" i="1"/>
  <c r="CC30" i="1"/>
  <c r="CB30" i="1"/>
  <c r="CA30" i="1"/>
  <c r="BZ30" i="1"/>
  <c r="BY30" i="1"/>
  <c r="BX30" i="1"/>
  <c r="BU30" i="1"/>
  <c r="BT30" i="1"/>
  <c r="BS30" i="1"/>
  <c r="BW30" i="1" s="1"/>
  <c r="BR30" i="1"/>
  <c r="CD30" i="1" s="1"/>
  <c r="CF29" i="1"/>
  <c r="CE29" i="1"/>
  <c r="CG29" i="1" s="1"/>
  <c r="CA29" i="1"/>
  <c r="CB29" i="1" s="1"/>
  <c r="BZ29" i="1"/>
  <c r="BY29" i="1"/>
  <c r="BX29" i="1"/>
  <c r="BU29" i="1"/>
  <c r="BT29" i="1"/>
  <c r="BS29" i="1"/>
  <c r="BW29" i="1" s="1"/>
  <c r="BR29" i="1"/>
  <c r="CD29" i="1" s="1"/>
  <c r="CG28" i="1"/>
  <c r="CF28" i="1"/>
  <c r="CI28" i="1" s="1"/>
  <c r="CE28" i="1"/>
  <c r="CC28" i="1"/>
  <c r="CB28" i="1"/>
  <c r="CA28" i="1"/>
  <c r="BZ28" i="1"/>
  <c r="BY28" i="1"/>
  <c r="BX28" i="1"/>
  <c r="BU28" i="1"/>
  <c r="BT28" i="1"/>
  <c r="BS28" i="1"/>
  <c r="BW28" i="1" s="1"/>
  <c r="BR28" i="1"/>
  <c r="CD28" i="1" s="1"/>
  <c r="CI27" i="1"/>
  <c r="CH27" i="1"/>
  <c r="CF27" i="1"/>
  <c r="CE27" i="1"/>
  <c r="CG27" i="1" s="1"/>
  <c r="CA27" i="1"/>
  <c r="CB27" i="1" s="1"/>
  <c r="BZ27" i="1"/>
  <c r="BY27" i="1"/>
  <c r="BX27" i="1"/>
  <c r="BU27" i="1"/>
  <c r="BT27" i="1"/>
  <c r="BS27" i="1"/>
  <c r="BW27" i="1" s="1"/>
  <c r="BR27" i="1"/>
  <c r="CD27" i="1" s="1"/>
  <c r="CG26" i="1"/>
  <c r="CF26" i="1"/>
  <c r="CI26" i="1" s="1"/>
  <c r="CE26" i="1"/>
  <c r="CC26" i="1"/>
  <c r="CB26" i="1"/>
  <c r="CA26" i="1"/>
  <c r="BZ26" i="1"/>
  <c r="BY26" i="1"/>
  <c r="BX26" i="1"/>
  <c r="BU26" i="1"/>
  <c r="BT26" i="1"/>
  <c r="BS26" i="1"/>
  <c r="BW26" i="1" s="1"/>
  <c r="BR26" i="1"/>
  <c r="CD26" i="1" s="1"/>
  <c r="CI25" i="1"/>
  <c r="CH25" i="1"/>
  <c r="CF25" i="1"/>
  <c r="CE25" i="1"/>
  <c r="CG25" i="1" s="1"/>
  <c r="CA25" i="1"/>
  <c r="CB25" i="1" s="1"/>
  <c r="BZ25" i="1"/>
  <c r="BY25" i="1"/>
  <c r="BX25" i="1"/>
  <c r="BU25" i="1"/>
  <c r="BT25" i="1"/>
  <c r="BS25" i="1"/>
  <c r="BW25" i="1" s="1"/>
  <c r="BR25" i="1"/>
  <c r="CD25" i="1" s="1"/>
  <c r="CG24" i="1"/>
  <c r="CF24" i="1"/>
  <c r="CI24" i="1" s="1"/>
  <c r="CE24" i="1"/>
  <c r="CC24" i="1"/>
  <c r="CB24" i="1"/>
  <c r="CA24" i="1"/>
  <c r="BZ24" i="1"/>
  <c r="BY24" i="1"/>
  <c r="BX24" i="1"/>
  <c r="BU24" i="1"/>
  <c r="BT24" i="1"/>
  <c r="BS24" i="1"/>
  <c r="BW24" i="1" s="1"/>
  <c r="BR24" i="1"/>
  <c r="CD24" i="1" s="1"/>
  <c r="CF23" i="1"/>
  <c r="CE23" i="1"/>
  <c r="CG23" i="1" s="1"/>
  <c r="CA23" i="1"/>
  <c r="CB23" i="1" s="1"/>
  <c r="BZ23" i="1"/>
  <c r="BY23" i="1"/>
  <c r="BX23" i="1"/>
  <c r="BU23" i="1"/>
  <c r="BT23" i="1"/>
  <c r="BS23" i="1"/>
  <c r="BW23" i="1" s="1"/>
  <c r="BR23" i="1"/>
  <c r="CD23" i="1" s="1"/>
  <c r="CG22" i="1"/>
  <c r="CF22" i="1"/>
  <c r="CI22" i="1" s="1"/>
  <c r="CE22" i="1"/>
  <c r="CC22" i="1"/>
  <c r="CA22" i="1"/>
  <c r="CB22" i="1" s="1"/>
  <c r="BZ22" i="1"/>
  <c r="BY22" i="1"/>
  <c r="BX22" i="1"/>
  <c r="BU22" i="1"/>
  <c r="BT22" i="1"/>
  <c r="BS22" i="1"/>
  <c r="BW22" i="1" s="1"/>
  <c r="BR22" i="1"/>
  <c r="CD22" i="1" s="1"/>
  <c r="CF21" i="1"/>
  <c r="CE21" i="1"/>
  <c r="CG21" i="1" s="1"/>
  <c r="CA21" i="1"/>
  <c r="CB21" i="1" s="1"/>
  <c r="BZ21" i="1"/>
  <c r="BY21" i="1"/>
  <c r="BX21" i="1"/>
  <c r="BU21" i="1"/>
  <c r="BT21" i="1"/>
  <c r="BS21" i="1"/>
  <c r="BW21" i="1" s="1"/>
  <c r="BR21" i="1"/>
  <c r="CG20" i="1"/>
  <c r="CF20" i="1"/>
  <c r="CI20" i="1" s="1"/>
  <c r="CE20" i="1"/>
  <c r="CC20" i="1"/>
  <c r="CA20" i="1"/>
  <c r="CB20" i="1" s="1"/>
  <c r="BZ20" i="1"/>
  <c r="BY20" i="1"/>
  <c r="BX20" i="1"/>
  <c r="BU20" i="1"/>
  <c r="BT20" i="1"/>
  <c r="BS20" i="1"/>
  <c r="BW20" i="1" s="1"/>
  <c r="BR20" i="1"/>
  <c r="CD20" i="1" s="1"/>
  <c r="CI19" i="1"/>
  <c r="CH19" i="1"/>
  <c r="CF19" i="1"/>
  <c r="CE19" i="1"/>
  <c r="CG19" i="1" s="1"/>
  <c r="CA19" i="1"/>
  <c r="CB19" i="1" s="1"/>
  <c r="BZ19" i="1"/>
  <c r="BY19" i="1"/>
  <c r="BX19" i="1"/>
  <c r="BU19" i="1"/>
  <c r="BT19" i="1"/>
  <c r="BS19" i="1"/>
  <c r="BW19" i="1" s="1"/>
  <c r="BR19" i="1"/>
  <c r="CD19" i="1" s="1"/>
  <c r="CG18" i="1"/>
  <c r="CF18" i="1"/>
  <c r="CI18" i="1" s="1"/>
  <c r="CE18" i="1"/>
  <c r="CA18" i="1"/>
  <c r="CB18" i="1" s="1"/>
  <c r="CC18" i="1" s="1"/>
  <c r="BZ18" i="1"/>
  <c r="BY18" i="1"/>
  <c r="BX18" i="1"/>
  <c r="BU18" i="1"/>
  <c r="BT18" i="1"/>
  <c r="BS18" i="1"/>
  <c r="BW18" i="1" s="1"/>
  <c r="BR18" i="1"/>
  <c r="CI17" i="1"/>
  <c r="CH17" i="1"/>
  <c r="CF17" i="1"/>
  <c r="CE17" i="1"/>
  <c r="CG17" i="1" s="1"/>
  <c r="CA17" i="1"/>
  <c r="CB17" i="1" s="1"/>
  <c r="BZ17" i="1"/>
  <c r="BY17" i="1"/>
  <c r="BX17" i="1"/>
  <c r="BU17" i="1"/>
  <c r="BT17" i="1"/>
  <c r="BS17" i="1"/>
  <c r="BW17" i="1" s="1"/>
  <c r="BR17" i="1"/>
  <c r="CD17" i="1" s="1"/>
  <c r="CG16" i="1"/>
  <c r="CI16" i="1" s="1"/>
  <c r="CF16" i="1"/>
  <c r="CH16" i="1" s="1"/>
  <c r="CE16" i="1"/>
  <c r="CA16" i="1"/>
  <c r="CB16" i="1" s="1"/>
  <c r="CC16" i="1" s="1"/>
  <c r="BZ16" i="1"/>
  <c r="BY16" i="1"/>
  <c r="BX16" i="1"/>
  <c r="BU16" i="1"/>
  <c r="BT16" i="1"/>
  <c r="BS16" i="1"/>
  <c r="BW16" i="1" s="1"/>
  <c r="BR16" i="1"/>
  <c r="CD16" i="1" s="1"/>
  <c r="CI15" i="1"/>
  <c r="CH15" i="1"/>
  <c r="CF15" i="1"/>
  <c r="CE15" i="1"/>
  <c r="CG15" i="1" s="1"/>
  <c r="CC15" i="1"/>
  <c r="CA15" i="1"/>
  <c r="CB15" i="1" s="1"/>
  <c r="BZ15" i="1"/>
  <c r="BY15" i="1"/>
  <c r="BX15" i="1"/>
  <c r="BU15" i="1"/>
  <c r="BT15" i="1"/>
  <c r="BS15" i="1"/>
  <c r="BW15" i="1" s="1"/>
  <c r="BR15" i="1"/>
  <c r="CD15" i="1" s="1"/>
  <c r="CI14" i="1"/>
  <c r="CG14" i="1"/>
  <c r="CF14" i="1"/>
  <c r="CH14" i="1" s="1"/>
  <c r="CE14" i="1"/>
  <c r="CC14" i="1"/>
  <c r="CA14" i="1"/>
  <c r="CB14" i="1" s="1"/>
  <c r="BZ14" i="1"/>
  <c r="BY14" i="1"/>
  <c r="BX14" i="1"/>
  <c r="BU14" i="1"/>
  <c r="BT14" i="1"/>
  <c r="BS14" i="1"/>
  <c r="BW14" i="1" s="1"/>
  <c r="BR14" i="1"/>
  <c r="CD14" i="1" s="1"/>
  <c r="CF13" i="1"/>
  <c r="CE13" i="1"/>
  <c r="CG13" i="1" s="1"/>
  <c r="CA13" i="1"/>
  <c r="CB13" i="1" s="1"/>
  <c r="CC13" i="1" s="1"/>
  <c r="BZ13" i="1"/>
  <c r="BY13" i="1"/>
  <c r="BX13" i="1"/>
  <c r="BU13" i="1"/>
  <c r="BT13" i="1"/>
  <c r="BS13" i="1"/>
  <c r="BW13" i="1" s="1"/>
  <c r="BR13" i="1"/>
  <c r="CD13" i="1" s="1"/>
  <c r="CG12" i="1"/>
  <c r="CI12" i="1" s="1"/>
  <c r="CF12" i="1"/>
  <c r="CH12" i="1" s="1"/>
  <c r="CE12" i="1"/>
  <c r="CA12" i="1"/>
  <c r="CB12" i="1" s="1"/>
  <c r="CC12" i="1" s="1"/>
  <c r="BZ12" i="1"/>
  <c r="BY12" i="1"/>
  <c r="BX12" i="1"/>
  <c r="BU12" i="1"/>
  <c r="BT12" i="1"/>
  <c r="BS12" i="1"/>
  <c r="BW12" i="1" s="1"/>
  <c r="BR12" i="1"/>
  <c r="CF11" i="1"/>
  <c r="CE11" i="1"/>
  <c r="CG11" i="1" s="1"/>
  <c r="CA11" i="1"/>
  <c r="CB11" i="1" s="1"/>
  <c r="CC11" i="1" s="1"/>
  <c r="BZ11" i="1"/>
  <c r="BY11" i="1"/>
  <c r="BX11" i="1"/>
  <c r="BU11" i="1"/>
  <c r="BT11" i="1"/>
  <c r="BS11" i="1"/>
  <c r="BW11" i="1" s="1"/>
  <c r="BR11" i="1"/>
  <c r="CI10" i="1"/>
  <c r="CF10" i="1"/>
  <c r="CH10" i="1" s="1"/>
  <c r="CE10" i="1"/>
  <c r="CG10" i="1" s="1"/>
  <c r="CC10" i="1"/>
  <c r="CA10" i="1"/>
  <c r="CB10" i="1" s="1"/>
  <c r="BZ10" i="1"/>
  <c r="BY10" i="1"/>
  <c r="BX10" i="1"/>
  <c r="BU10" i="1"/>
  <c r="BT10" i="1"/>
  <c r="BS10" i="1"/>
  <c r="BW10" i="1" s="1"/>
  <c r="BR10" i="1"/>
  <c r="CD10" i="1" s="1"/>
  <c r="CI9" i="1"/>
  <c r="CH9" i="1"/>
  <c r="CG9" i="1"/>
  <c r="CF9" i="1"/>
  <c r="CE9" i="1"/>
  <c r="CC9" i="1"/>
  <c r="CA9" i="1"/>
  <c r="CB9" i="1" s="1"/>
  <c r="BZ9" i="1"/>
  <c r="BY9" i="1"/>
  <c r="BX9" i="1"/>
  <c r="BU9" i="1"/>
  <c r="BT9" i="1"/>
  <c r="BS9" i="1"/>
  <c r="BW9" i="1" s="1"/>
  <c r="BR9" i="1"/>
  <c r="CD9" i="1" s="1"/>
  <c r="CI8" i="1"/>
  <c r="CF8" i="1"/>
  <c r="CH8" i="1" s="1"/>
  <c r="CE8" i="1"/>
  <c r="CG8" i="1" s="1"/>
  <c r="CC8" i="1"/>
  <c r="CA8" i="1"/>
  <c r="CB8" i="1" s="1"/>
  <c r="BZ8" i="1"/>
  <c r="BY8" i="1"/>
  <c r="BX8" i="1"/>
  <c r="BU8" i="1"/>
  <c r="BT8" i="1"/>
  <c r="BS8" i="1"/>
  <c r="BW8" i="1" s="1"/>
  <c r="BR8" i="1"/>
  <c r="CD8" i="1" s="1"/>
  <c r="CG7" i="1"/>
  <c r="CI7" i="1" s="1"/>
  <c r="CF7" i="1"/>
  <c r="CE7" i="1"/>
  <c r="CA7" i="1"/>
  <c r="CB7" i="1" s="1"/>
  <c r="CC7" i="1" s="1"/>
  <c r="BZ7" i="1"/>
  <c r="BY7" i="1"/>
  <c r="BX7" i="1"/>
  <c r="BU7" i="1"/>
  <c r="BT7" i="1"/>
  <c r="BS7" i="1"/>
  <c r="BW7" i="1" s="1"/>
  <c r="BR7" i="1"/>
  <c r="CI6" i="1"/>
  <c r="CF6" i="1"/>
  <c r="CH6" i="1" s="1"/>
  <c r="CE6" i="1"/>
  <c r="CG6" i="1" s="1"/>
  <c r="CC6" i="1"/>
  <c r="CA6" i="1"/>
  <c r="CB6" i="1" s="1"/>
  <c r="BZ6" i="1"/>
  <c r="BY6" i="1"/>
  <c r="BX6" i="1"/>
  <c r="BU6" i="1"/>
  <c r="BT6" i="1"/>
  <c r="BS6" i="1"/>
  <c r="BW6" i="1" s="1"/>
  <c r="BR6" i="1"/>
  <c r="CD6" i="1" s="1"/>
  <c r="CI5" i="1"/>
  <c r="CH5" i="1"/>
  <c r="CG5" i="1"/>
  <c r="CF5" i="1"/>
  <c r="CE5" i="1"/>
  <c r="CC5" i="1"/>
  <c r="CA5" i="1"/>
  <c r="CB5" i="1" s="1"/>
  <c r="BZ5" i="1"/>
  <c r="BY5" i="1"/>
  <c r="BX5" i="1"/>
  <c r="BU5" i="1"/>
  <c r="BT5" i="1"/>
  <c r="BS5" i="1"/>
  <c r="BW5" i="1" s="1"/>
  <c r="BR5" i="1"/>
  <c r="CD5" i="1" s="1"/>
  <c r="CI4" i="1"/>
  <c r="CF4" i="1"/>
  <c r="CH4" i="1" s="1"/>
  <c r="CE4" i="1"/>
  <c r="CG4" i="1" s="1"/>
  <c r="CC4" i="1"/>
  <c r="CA4" i="1"/>
  <c r="CB4" i="1" s="1"/>
  <c r="BZ4" i="1"/>
  <c r="BY4" i="1"/>
  <c r="BX4" i="1"/>
  <c r="BU4" i="1"/>
  <c r="BT4" i="1"/>
  <c r="BS4" i="1"/>
  <c r="BW4" i="1" s="1"/>
  <c r="BR4" i="1"/>
  <c r="CD4" i="1" s="1"/>
  <c r="CI3" i="1"/>
  <c r="CH3" i="1"/>
  <c r="CG3" i="1"/>
  <c r="CF3" i="1"/>
  <c r="CE3" i="1"/>
  <c r="CC3" i="1"/>
  <c r="CA3" i="1"/>
  <c r="CB3" i="1" s="1"/>
  <c r="BZ3" i="1"/>
  <c r="BY3" i="1"/>
  <c r="BX3" i="1"/>
  <c r="BU3" i="1"/>
  <c r="BT3" i="1"/>
  <c r="BS3" i="1"/>
  <c r="BW3" i="1" s="1"/>
  <c r="BR3" i="1"/>
  <c r="CD3" i="1" s="1"/>
  <c r="C41" i="28"/>
  <c r="C42" i="28" l="1"/>
  <c r="CD7" i="1"/>
  <c r="CD21" i="1"/>
  <c r="CI21" i="1"/>
  <c r="CH21" i="1"/>
  <c r="CD11" i="1"/>
  <c r="CH11" i="1"/>
  <c r="CI11" i="1"/>
  <c r="CD18" i="1"/>
  <c r="CI63" i="1"/>
  <c r="CH63" i="1"/>
  <c r="CH13" i="1"/>
  <c r="CI13" i="1"/>
  <c r="CI23" i="1"/>
  <c r="CH23" i="1"/>
  <c r="CI56" i="1"/>
  <c r="CD12" i="1"/>
  <c r="CH29" i="1"/>
  <c r="CI29" i="1"/>
  <c r="CI33" i="1"/>
  <c r="CH33" i="1"/>
  <c r="CI37" i="1"/>
  <c r="CH37" i="1"/>
  <c r="CI41" i="1"/>
  <c r="CH41" i="1"/>
  <c r="CI61" i="1"/>
  <c r="CH61" i="1"/>
  <c r="BV4" i="1"/>
  <c r="BV6" i="1"/>
  <c r="BV8" i="1"/>
  <c r="BV10" i="1"/>
  <c r="BV12" i="1"/>
  <c r="BV14" i="1"/>
  <c r="BV16" i="1"/>
  <c r="BV18" i="1"/>
  <c r="CH18" i="1"/>
  <c r="BV20" i="1"/>
  <c r="CH20" i="1"/>
  <c r="BV22" i="1"/>
  <c r="CH22" i="1"/>
  <c r="BV24" i="1"/>
  <c r="CH24" i="1"/>
  <c r="BV26" i="1"/>
  <c r="CH26" i="1"/>
  <c r="BV28" i="1"/>
  <c r="CH28" i="1"/>
  <c r="BV30" i="1"/>
  <c r="CH30" i="1"/>
  <c r="BV32" i="1"/>
  <c r="CH32" i="1"/>
  <c r="BV34" i="1"/>
  <c r="CH34" i="1"/>
  <c r="BV36" i="1"/>
  <c r="CH36" i="1"/>
  <c r="BV38" i="1"/>
  <c r="CH38" i="1"/>
  <c r="BV40" i="1"/>
  <c r="CH40" i="1"/>
  <c r="BV42" i="1"/>
  <c r="CH42" i="1"/>
  <c r="BV44" i="1"/>
  <c r="CH44" i="1"/>
  <c r="BV46" i="1"/>
  <c r="CH46" i="1"/>
  <c r="CC47" i="1"/>
  <c r="CC49" i="1"/>
  <c r="CC51" i="1"/>
  <c r="CC53" i="1"/>
  <c r="CC55" i="1"/>
  <c r="CC57" i="1"/>
  <c r="CC59" i="1"/>
  <c r="CC65" i="1"/>
  <c r="CC67" i="1"/>
  <c r="CC69" i="1"/>
  <c r="CC71" i="1"/>
  <c r="CI87" i="1"/>
  <c r="CH87" i="1"/>
  <c r="CI118" i="1"/>
  <c r="CC17" i="1"/>
  <c r="CC19" i="1"/>
  <c r="CC21" i="1"/>
  <c r="CC23" i="1"/>
  <c r="CC25" i="1"/>
  <c r="CC27" i="1"/>
  <c r="CC29" i="1"/>
  <c r="CC31" i="1"/>
  <c r="CC33" i="1"/>
  <c r="CC35" i="1"/>
  <c r="CC37" i="1"/>
  <c r="CC39" i="1"/>
  <c r="CC41" i="1"/>
  <c r="CC43" i="1"/>
  <c r="CC45" i="1"/>
  <c r="CD47" i="1"/>
  <c r="CI48" i="1"/>
  <c r="CD49" i="1"/>
  <c r="CI50" i="1"/>
  <c r="CD51" i="1"/>
  <c r="CI52" i="1"/>
  <c r="CD53" i="1"/>
  <c r="CI54" i="1"/>
  <c r="CD55" i="1"/>
  <c r="CD57" i="1"/>
  <c r="CI58" i="1"/>
  <c r="CD59" i="1"/>
  <c r="CI60" i="1"/>
  <c r="CI62" i="1"/>
  <c r="CI64" i="1"/>
  <c r="CD65" i="1"/>
  <c r="BV3" i="1"/>
  <c r="BV5" i="1"/>
  <c r="BV7" i="1"/>
  <c r="CH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61" i="1"/>
  <c r="BV63" i="1"/>
  <c r="BV69" i="1"/>
  <c r="BV71" i="1"/>
  <c r="CD56" i="1"/>
  <c r="CH56" i="1"/>
  <c r="CB61" i="1"/>
  <c r="CD61" i="1" s="1"/>
  <c r="CB63" i="1"/>
  <c r="CC63" i="1" s="1"/>
  <c r="CD68" i="1"/>
  <c r="CH68" i="1"/>
  <c r="CB69" i="1"/>
  <c r="CB71" i="1"/>
  <c r="CI79" i="1"/>
  <c r="CH79" i="1"/>
  <c r="CH86" i="1"/>
  <c r="CH88" i="1"/>
  <c r="BV48" i="1"/>
  <c r="BV50" i="1"/>
  <c r="BV52" i="1"/>
  <c r="BV54" i="1"/>
  <c r="BV56" i="1"/>
  <c r="BV58" i="1"/>
  <c r="BV60" i="1"/>
  <c r="BV62" i="1"/>
  <c r="BV64" i="1"/>
  <c r="BV66" i="1"/>
  <c r="BV68" i="1"/>
  <c r="BV70" i="1"/>
  <c r="BV72" i="1"/>
  <c r="BV74" i="1"/>
  <c r="BV76" i="1"/>
  <c r="BV78" i="1"/>
  <c r="BV80" i="1"/>
  <c r="BV82" i="1"/>
  <c r="BV84" i="1"/>
  <c r="BV86" i="1"/>
  <c r="BV88" i="1"/>
  <c r="BV90" i="1"/>
  <c r="BV92" i="1"/>
  <c r="BV94" i="1"/>
  <c r="BV96" i="1"/>
  <c r="BV98" i="1"/>
  <c r="BV100" i="1"/>
  <c r="BV102" i="1"/>
  <c r="BV104" i="1"/>
  <c r="BV106" i="1"/>
  <c r="BV108" i="1"/>
  <c r="BV110" i="1"/>
  <c r="BV112" i="1"/>
  <c r="BV114" i="1"/>
  <c r="BV116" i="1"/>
  <c r="BV118" i="1"/>
  <c r="CD119" i="1"/>
  <c r="CI120" i="1"/>
  <c r="CD121" i="1"/>
  <c r="CI122" i="1"/>
  <c r="CD123" i="1"/>
  <c r="CI124" i="1"/>
  <c r="CD125" i="1"/>
  <c r="CI126" i="1"/>
  <c r="CD127" i="1"/>
  <c r="BV129" i="1"/>
  <c r="CB129" i="1"/>
  <c r="CD131" i="1"/>
  <c r="BV133" i="1"/>
  <c r="CB133" i="1"/>
  <c r="CD134" i="1"/>
  <c r="CI136" i="1"/>
  <c r="CH136" i="1"/>
  <c r="CH137" i="1"/>
  <c r="CI137" i="1"/>
  <c r="CI138" i="1"/>
  <c r="CG138" i="1"/>
  <c r="CH138" i="1"/>
  <c r="CH139" i="1"/>
  <c r="CI139" i="1"/>
  <c r="CI140" i="1"/>
  <c r="CG140" i="1"/>
  <c r="CH140" i="1"/>
  <c r="CH141" i="1"/>
  <c r="CI141" i="1"/>
  <c r="CG142" i="1"/>
  <c r="CI142" i="1" s="1"/>
  <c r="CH142" i="1"/>
  <c r="CH143" i="1"/>
  <c r="CI143" i="1"/>
  <c r="CI144" i="1"/>
  <c r="CG144" i="1"/>
  <c r="CH144" i="1"/>
  <c r="CH145" i="1"/>
  <c r="CI145" i="1"/>
  <c r="CI146" i="1"/>
  <c r="CG146" i="1"/>
  <c r="CH146" i="1"/>
  <c r="CH147" i="1"/>
  <c r="CI147" i="1"/>
  <c r="CI148" i="1"/>
  <c r="CG148" i="1"/>
  <c r="CH148" i="1"/>
  <c r="CH150" i="1"/>
  <c r="CI150" i="1"/>
  <c r="CG152" i="1"/>
  <c r="CH160" i="1"/>
  <c r="CI160" i="1"/>
  <c r="CH176" i="1"/>
  <c r="CI176" i="1"/>
  <c r="BV119" i="1"/>
  <c r="BV121" i="1"/>
  <c r="BV123" i="1"/>
  <c r="BV125" i="1"/>
  <c r="BV127" i="1"/>
  <c r="BV135" i="1"/>
  <c r="CB135" i="1"/>
  <c r="CD136" i="1"/>
  <c r="CC137" i="1"/>
  <c r="CD137" i="1"/>
  <c r="BV137" i="1"/>
  <c r="BW138" i="1"/>
  <c r="CC138" i="1"/>
  <c r="CD138" i="1"/>
  <c r="BV138" i="1"/>
  <c r="BV139" i="1"/>
  <c r="BW140" i="1"/>
  <c r="CC140" i="1"/>
  <c r="CD140" i="1"/>
  <c r="BV140" i="1"/>
  <c r="BV141" i="1"/>
  <c r="BW142" i="1"/>
  <c r="BV142" i="1"/>
  <c r="CC143" i="1"/>
  <c r="CD143" i="1"/>
  <c r="BV143" i="1"/>
  <c r="BW144" i="1"/>
  <c r="CC144" i="1"/>
  <c r="CD144" i="1"/>
  <c r="BV144" i="1"/>
  <c r="CC145" i="1"/>
  <c r="CD145" i="1"/>
  <c r="BV145" i="1"/>
  <c r="BW146" i="1"/>
  <c r="CC146" i="1"/>
  <c r="CD146" i="1"/>
  <c r="BV146" i="1"/>
  <c r="CC147" i="1"/>
  <c r="CD147" i="1"/>
  <c r="BV147" i="1"/>
  <c r="BW148" i="1"/>
  <c r="CC148" i="1"/>
  <c r="CD148" i="1"/>
  <c r="BV148" i="1"/>
  <c r="CD149" i="1"/>
  <c r="CC149" i="1"/>
  <c r="BV149" i="1"/>
  <c r="CH152" i="1"/>
  <c r="CI152" i="1"/>
  <c r="CD159" i="1"/>
  <c r="CC159" i="1"/>
  <c r="BV159" i="1"/>
  <c r="CH170" i="1"/>
  <c r="CI170" i="1"/>
  <c r="BV73" i="1"/>
  <c r="CD73" i="1"/>
  <c r="BV75" i="1"/>
  <c r="CD75" i="1"/>
  <c r="BV77" i="1"/>
  <c r="CD77" i="1"/>
  <c r="BV79" i="1"/>
  <c r="CD79" i="1"/>
  <c r="BV81" i="1"/>
  <c r="CD81" i="1"/>
  <c r="BV83" i="1"/>
  <c r="CD83" i="1"/>
  <c r="BV85" i="1"/>
  <c r="CD85" i="1"/>
  <c r="BV87" i="1"/>
  <c r="CD87" i="1"/>
  <c r="BV89" i="1"/>
  <c r="CD89" i="1"/>
  <c r="BV91" i="1"/>
  <c r="CD91" i="1"/>
  <c r="BV93" i="1"/>
  <c r="CD93" i="1"/>
  <c r="BV95" i="1"/>
  <c r="CD95" i="1"/>
  <c r="BV97" i="1"/>
  <c r="CD97" i="1"/>
  <c r="BV99" i="1"/>
  <c r="CD99" i="1"/>
  <c r="BV101" i="1"/>
  <c r="CD101" i="1"/>
  <c r="BV103" i="1"/>
  <c r="CD103" i="1"/>
  <c r="CH103" i="1"/>
  <c r="BV105" i="1"/>
  <c r="CD105" i="1"/>
  <c r="BV107" i="1"/>
  <c r="CD107" i="1"/>
  <c r="BV109" i="1"/>
  <c r="CD109" i="1"/>
  <c r="BV111" i="1"/>
  <c r="CD111" i="1"/>
  <c r="BV113" i="1"/>
  <c r="CD113" i="1"/>
  <c r="BV115" i="1"/>
  <c r="CD115" i="1"/>
  <c r="CH115" i="1"/>
  <c r="BV117" i="1"/>
  <c r="CD117" i="1"/>
  <c r="CH117" i="1"/>
  <c r="CH118" i="1"/>
  <c r="BW119" i="1"/>
  <c r="CB119" i="1"/>
  <c r="BW121" i="1"/>
  <c r="CB121" i="1"/>
  <c r="BW123" i="1"/>
  <c r="CB123" i="1"/>
  <c r="BW125" i="1"/>
  <c r="CB125" i="1"/>
  <c r="BW127" i="1"/>
  <c r="CB127" i="1"/>
  <c r="BV131" i="1"/>
  <c r="CB131" i="1"/>
  <c r="CC135" i="1"/>
  <c r="BW137" i="1"/>
  <c r="CB137" i="1"/>
  <c r="CB138" i="1"/>
  <c r="BW139" i="1"/>
  <c r="CB139" i="1"/>
  <c r="CC139" i="1" s="1"/>
  <c r="CB140" i="1"/>
  <c r="BW141" i="1"/>
  <c r="CB141" i="1"/>
  <c r="CC141" i="1" s="1"/>
  <c r="CB142" i="1"/>
  <c r="CC142" i="1" s="1"/>
  <c r="BW143" i="1"/>
  <c r="CB143" i="1"/>
  <c r="CB144" i="1"/>
  <c r="BW145" i="1"/>
  <c r="CB145" i="1"/>
  <c r="CB146" i="1"/>
  <c r="BW147" i="1"/>
  <c r="CB147" i="1"/>
  <c r="CB148" i="1"/>
  <c r="BW149" i="1"/>
  <c r="CB149" i="1"/>
  <c r="CD155" i="1"/>
  <c r="BW155" i="1"/>
  <c r="CC155" i="1"/>
  <c r="BV155" i="1"/>
  <c r="CH156" i="1"/>
  <c r="CI156" i="1"/>
  <c r="BW159" i="1"/>
  <c r="CB159" i="1"/>
  <c r="CC163" i="1"/>
  <c r="BV163" i="1"/>
  <c r="CH163" i="1"/>
  <c r="CI163" i="1"/>
  <c r="CH179" i="1"/>
  <c r="CI179" i="1"/>
  <c r="CI128" i="1"/>
  <c r="CC131" i="1"/>
  <c r="CI132" i="1"/>
  <c r="CH134" i="1"/>
  <c r="CD135" i="1"/>
  <c r="BW163" i="1"/>
  <c r="CB163" i="1"/>
  <c r="CD163" i="1" s="1"/>
  <c r="CH165" i="1"/>
  <c r="CI165" i="1"/>
  <c r="BW176" i="1"/>
  <c r="BV176" i="1"/>
  <c r="CD182" i="1"/>
  <c r="BW182" i="1"/>
  <c r="CC182" i="1"/>
  <c r="BV182" i="1"/>
  <c r="CG183" i="1"/>
  <c r="CH183" i="1" s="1"/>
  <c r="CH185" i="1"/>
  <c r="CI185" i="1"/>
  <c r="BV120" i="1"/>
  <c r="BV122" i="1"/>
  <c r="BV124" i="1"/>
  <c r="BV126" i="1"/>
  <c r="BV128" i="1"/>
  <c r="BV130" i="1"/>
  <c r="BV132" i="1"/>
  <c r="BV134" i="1"/>
  <c r="BV136" i="1"/>
  <c r="BV153" i="1"/>
  <c r="CH154" i="1"/>
  <c r="CI154" i="1"/>
  <c r="BV157" i="1"/>
  <c r="CD158" i="1"/>
  <c r="CH164" i="1"/>
  <c r="CI164" i="1"/>
  <c r="CD168" i="1"/>
  <c r="CC168" i="1"/>
  <c r="BV168" i="1"/>
  <c r="BW170" i="1"/>
  <c r="BV170" i="1"/>
  <c r="CH177" i="1"/>
  <c r="CI177" i="1"/>
  <c r="CG179" i="1"/>
  <c r="CD151" i="1"/>
  <c r="BV151" i="1"/>
  <c r="CB155" i="1"/>
  <c r="CH158" i="1"/>
  <c r="CI158" i="1"/>
  <c r="BV161" i="1"/>
  <c r="CH162" i="1"/>
  <c r="CI162" i="1"/>
  <c r="CH166" i="1"/>
  <c r="CI166" i="1"/>
  <c r="CD169" i="1"/>
  <c r="CH171" i="1"/>
  <c r="CI171" i="1"/>
  <c r="CG173" i="1"/>
  <c r="CH173" i="1" s="1"/>
  <c r="BV165" i="1"/>
  <c r="CD167" i="1"/>
  <c r="BV167" i="1"/>
  <c r="CC167" i="1"/>
  <c r="BW167" i="1"/>
  <c r="CH169" i="1"/>
  <c r="CI169" i="1"/>
  <c r="BV174" i="1"/>
  <c r="CH175" i="1"/>
  <c r="CI175" i="1"/>
  <c r="BV180" i="1"/>
  <c r="CH181" i="1"/>
  <c r="CI181" i="1"/>
  <c r="BV186" i="1"/>
  <c r="CD187" i="1"/>
  <c r="D192" i="1"/>
  <c r="I221" i="1"/>
  <c r="M221" i="1"/>
  <c r="Y221" i="1"/>
  <c r="AC221" i="1"/>
  <c r="AO221" i="1"/>
  <c r="AS221" i="1"/>
  <c r="BE221" i="1"/>
  <c r="BI221" i="1"/>
  <c r="T221" i="1"/>
  <c r="AJ221" i="1"/>
  <c r="AZ221" i="1"/>
  <c r="BP221" i="1"/>
  <c r="O221" i="1"/>
  <c r="AE221" i="1"/>
  <c r="AU221" i="1"/>
  <c r="BK221" i="1"/>
  <c r="D22" i="7"/>
  <c r="F32" i="23"/>
  <c r="F29" i="25"/>
  <c r="F33" i="17"/>
  <c r="F36" i="12"/>
  <c r="CH167" i="1"/>
  <c r="CI167" i="1"/>
  <c r="CB170" i="1"/>
  <c r="CD170" i="1" s="1"/>
  <c r="BV172" i="1"/>
  <c r="CD173" i="1"/>
  <c r="CB176" i="1"/>
  <c r="CC176" i="1" s="1"/>
  <c r="CD178" i="1"/>
  <c r="BV178" i="1"/>
  <c r="CB182" i="1"/>
  <c r="BV184" i="1"/>
  <c r="CD185" i="1"/>
  <c r="CH187" i="1"/>
  <c r="CI187" i="1"/>
  <c r="H221" i="1"/>
  <c r="X221" i="1"/>
  <c r="AN221" i="1"/>
  <c r="BD221" i="1"/>
  <c r="S221" i="1"/>
  <c r="AI221" i="1"/>
  <c r="AY221" i="1"/>
  <c r="BO221" i="1"/>
  <c r="E31" i="17"/>
  <c r="E34" i="12"/>
  <c r="E32" i="17"/>
  <c r="E35" i="12"/>
  <c r="E31" i="23"/>
  <c r="D31" i="27"/>
  <c r="D34" i="17"/>
  <c r="D33" i="23"/>
  <c r="D30" i="25"/>
  <c r="BV150" i="1"/>
  <c r="BV152" i="1"/>
  <c r="BV154" i="1"/>
  <c r="BV156" i="1"/>
  <c r="BV158" i="1"/>
  <c r="BV160" i="1"/>
  <c r="BV162" i="1"/>
  <c r="BV164" i="1"/>
  <c r="BV166" i="1"/>
  <c r="F31" i="17"/>
  <c r="F34" i="12"/>
  <c r="F31" i="25"/>
  <c r="F32" i="27"/>
  <c r="F35" i="17"/>
  <c r="F38" i="12"/>
  <c r="F34" i="23"/>
  <c r="P186" i="3"/>
  <c r="D32" i="17"/>
  <c r="D35" i="12"/>
  <c r="D31" i="23"/>
  <c r="E33" i="17"/>
  <c r="E32" i="23"/>
  <c r="E29" i="25"/>
  <c r="E33" i="23"/>
  <c r="E30" i="25"/>
  <c r="E31" i="27"/>
  <c r="E34" i="17"/>
  <c r="E34" i="23"/>
  <c r="E27" i="28"/>
  <c r="E31" i="25"/>
  <c r="E32" i="27"/>
  <c r="E35" i="17"/>
  <c r="F32" i="17"/>
  <c r="F31" i="23"/>
  <c r="E36" i="12"/>
  <c r="D37" i="12"/>
  <c r="E38" i="12"/>
  <c r="D29" i="25"/>
  <c r="D33" i="17"/>
  <c r="D36" i="12"/>
  <c r="D32" i="23"/>
  <c r="D32" i="27"/>
  <c r="D35" i="17"/>
  <c r="D34" i="23"/>
  <c r="D27" i="28"/>
  <c r="D31" i="25"/>
  <c r="C32" i="17"/>
  <c r="G32" i="17"/>
  <c r="C32" i="23"/>
  <c r="G32" i="23"/>
  <c r="F33" i="23"/>
  <c r="BV169" i="1"/>
  <c r="BV171" i="1"/>
  <c r="BV173" i="1"/>
  <c r="BV175" i="1"/>
  <c r="BV177" i="1"/>
  <c r="BV179" i="1"/>
  <c r="BV181" i="1"/>
  <c r="BV183" i="1"/>
  <c r="BV185" i="1"/>
  <c r="BV187" i="1"/>
  <c r="F33" i="12"/>
  <c r="F37" i="12"/>
  <c r="F34" i="17"/>
  <c r="F31" i="27"/>
  <c r="C31" i="12"/>
  <c r="O177" i="30"/>
  <c r="CC170" i="1" l="1"/>
  <c r="CD176" i="1"/>
  <c r="CC61" i="1"/>
  <c r="CI173" i="1"/>
  <c r="CD139" i="1"/>
  <c r="CD63" i="1"/>
  <c r="CI183" i="1"/>
  <c r="CD142" i="1"/>
  <c r="CD1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Z2" authorId="0" shapeId="0" xr:uid="{00000000-0006-0000-0000-000001000000}">
      <text>
        <r>
          <rPr>
            <sz val="10"/>
            <rFont val="Arial"/>
            <charset val="1"/>
          </rPr>
          <t xml:space="preserve">Bryan Dixon:
</t>
        </r>
        <r>
          <rPr>
            <sz val="9"/>
            <color rgb="FF000000"/>
            <rFont val="Tahoma"/>
            <family val="2"/>
            <charset val="1"/>
          </rPr>
          <t>Calculates the percentage of counts in the last 10 years that the bird has been found.</t>
        </r>
      </text>
    </comment>
    <comment ref="CA2" authorId="0" shapeId="0" xr:uid="{00000000-0006-0000-0000-000002000000}">
      <text>
        <r>
          <rPr>
            <sz val="10"/>
            <rFont val="Arial"/>
            <charset val="1"/>
          </rPr>
          <t xml:space="preserve">Bryan Dixon:
</t>
        </r>
        <r>
          <rPr>
            <sz val="9"/>
            <color rgb="FF000000"/>
            <rFont val="Tahoma"/>
            <family val="2"/>
            <charset val="1"/>
          </rPr>
          <t>Calculates the slope (average annual increase or decrease) in # of birds over the last 20 years.</t>
        </r>
      </text>
    </comment>
    <comment ref="CC2" authorId="0" shapeId="0" xr:uid="{00000000-0006-0000-0000-000003000000}">
      <text>
        <r>
          <rPr>
            <sz val="10"/>
            <rFont val="Arial"/>
            <charset val="1"/>
          </rPr>
          <t xml:space="preserve">Bryan Dixon:
</t>
        </r>
        <r>
          <rPr>
            <sz val="9"/>
            <color rgb="FF000000"/>
            <rFont val="Tahoma"/>
            <family val="2"/>
            <charset val="1"/>
          </rPr>
          <t>If #s are increasing an average of 5% per year, show "increasing."</t>
        </r>
      </text>
    </comment>
    <comment ref="CD2" authorId="0" shapeId="0" xr:uid="{00000000-0006-0000-0000-000004000000}">
      <text>
        <r>
          <rPr>
            <sz val="10"/>
            <rFont val="Arial"/>
            <charset val="1"/>
          </rPr>
          <t xml:space="preserve">Bryan Dixon:
</t>
        </r>
        <r>
          <rPr>
            <sz val="9"/>
            <color rgb="FF000000"/>
            <rFont val="Tahoma"/>
            <family val="2"/>
            <charset val="1"/>
          </rPr>
          <t>If #s are decreasing an average of 5% per year, show "decreasing."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54" authorId="0" shapeId="0" xr:uid="{00000000-0006-0000-0100-000001000000}">
      <text>
        <r>
          <rPr>
            <sz val="10"/>
            <rFont val="Arial"/>
            <charset val="1"/>
          </rPr>
          <t xml:space="preserve">Bryan Dixon:
</t>
        </r>
        <r>
          <rPr>
            <sz val="9"/>
            <color rgb="FF000000"/>
            <rFont val="Tahoma"/>
            <family val="2"/>
            <charset val="1"/>
          </rPr>
          <t>Rasied in Rhodesia; from Texas, before that, Washington state</t>
        </r>
      </text>
    </comment>
  </commentList>
</comments>
</file>

<file path=xl/sharedStrings.xml><?xml version="1.0" encoding="utf-8"?>
<sst xmlns="http://schemas.openxmlformats.org/spreadsheetml/2006/main" count="9441" uniqueCount="3744">
  <si>
    <t>Year #</t>
  </si>
  <si>
    <t>Spp.</t>
  </si>
  <si>
    <t>TaxOrderABA</t>
  </si>
  <si>
    <t>Common Name</t>
  </si>
  <si>
    <t>CBC Occurrence - 2014</t>
  </si>
  <si>
    <t>Mean Last 20 Years</t>
  </si>
  <si>
    <t>StdDev Last 20 Years</t>
  </si>
  <si>
    <t>Median last 20 years</t>
  </si>
  <si>
    <t>Previous Maximum</t>
  </si>
  <si>
    <t>High Last 20 Years (&gt;1 stdev above mean)</t>
  </si>
  <si>
    <t>Low Last 20 Years (&lt;1 stdev below mean)</t>
  </si>
  <si>
    <t>Record High</t>
  </si>
  <si>
    <t>New</t>
  </si>
  <si>
    <t>Very Unusual</t>
  </si>
  <si>
    <t>Slope (# birds) last 20 years</t>
  </si>
  <si>
    <t>Slope (# birds)/Mean</t>
  </si>
  <si>
    <t>Increasing if slope over last 20 years is greater than 5% of the mean. (and mean &gt;20 birds/year)</t>
  </si>
  <si>
    <t>Decreasing if slope over last 20 years is less than 5% of the mean. (&gt;20 birds mean per year)</t>
  </si>
  <si>
    <t>Slope (# birds) last 10 years</t>
  </si>
  <si>
    <t>Mean last 10 years</t>
  </si>
  <si>
    <t>Increasing if slope over last 10 years is greater than 5% of the mean. (&gt;20 birds mean per year)</t>
  </si>
  <si>
    <t>Decreasing if slope over last 10 years is less than 5% of the mean. (&gt;20 birds mean per year)</t>
  </si>
  <si>
    <t>Greater White-fronted Goose</t>
  </si>
  <si>
    <t>Snow Goose</t>
  </si>
  <si>
    <t>Ross's Goose</t>
  </si>
  <si>
    <t>Cackling Goose</t>
  </si>
  <si>
    <t>Canada Goose</t>
  </si>
  <si>
    <t>Trumpeter Swan</t>
  </si>
  <si>
    <t>Tundra Swan</t>
  </si>
  <si>
    <t>Wood Duck</t>
  </si>
  <si>
    <t>cw</t>
  </si>
  <si>
    <t>Gadwall</t>
  </si>
  <si>
    <t>American Wigeon</t>
  </si>
  <si>
    <t>Mallard</t>
  </si>
  <si>
    <t>Blue-winged Teal</t>
  </si>
  <si>
    <t>Cinnamon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</si>
  <si>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</si>
  <si>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</si>
  <si>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</si>
  <si>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</si>
  <si>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</si>
  <si>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</si>
  <si>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</si>
  <si>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</si>
  <si>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Harlequin Duck</t>
  </si>
  <si>
    <t>White-winged Scoter</t>
  </si>
  <si>
    <t>Long-tailed Duck</t>
  </si>
  <si>
    <t>Bufflehead</t>
  </si>
  <si>
    <t>Common Goldeneye</t>
  </si>
  <si>
    <t>Barrow's Goldeneye</t>
  </si>
  <si>
    <t>Hooded Merganser</t>
  </si>
  <si>
    <t>Common Merganser</t>
  </si>
  <si>
    <t>Red-breasted Merganser</t>
  </si>
  <si>
    <t>Ruddy Duck</t>
  </si>
  <si>
    <t>California Quail</t>
  </si>
  <si>
    <t>Chukar</t>
  </si>
  <si>
    <t>Gray Partridge</t>
  </si>
  <si>
    <t>Ring-necked Pheasant</t>
  </si>
  <si>
    <t>Ruffed Grouse</t>
  </si>
  <si>
    <t>Dusky Grouse</t>
  </si>
  <si>
    <t>Sharp-tailed Grouse</t>
  </si>
  <si>
    <t>Wild Turkey</t>
  </si>
  <si>
    <t>Pied-billed Grebe</t>
  </si>
  <si>
    <t>Eared Grebe</t>
  </si>
  <si>
    <t>Clark's Grebe</t>
  </si>
  <si>
    <t>Double-crested Cormorant</t>
  </si>
  <si>
    <t>American White Pelican</t>
  </si>
  <si>
    <t>American Bittern</t>
  </si>
  <si>
    <t>Great Blue Heron</t>
  </si>
  <si>
    <t>Great Egret</t>
  </si>
  <si>
    <t>Black-crowned Night-Heron</t>
  </si>
  <si>
    <t>White-faced Ibis</t>
  </si>
  <si>
    <t>Turkey Vulture</t>
  </si>
  <si>
    <t>Osprey</t>
  </si>
  <si>
    <t>Bald Eagle</t>
  </si>
  <si>
    <t>Bald Eagle (Imm.)</t>
  </si>
  <si>
    <t>Northern Harrier</t>
  </si>
  <si>
    <t>Sharp-shinned Hawk</t>
  </si>
  <si>
    <t>Cooper's Hawk</t>
  </si>
  <si>
    <t>Northern Goshawk</t>
  </si>
  <si>
    <t>Swainson's Hawk</t>
  </si>
  <si>
    <t>Red-tailed Hawk</t>
  </si>
  <si>
    <t>Ferruginous Hawk</t>
  </si>
  <si>
    <t>Rough-legged Hawk</t>
  </si>
  <si>
    <t>Golden Eagle</t>
  </si>
  <si>
    <t>Golden Eagle (Imm.)</t>
  </si>
  <si>
    <t>Virginia Rail</t>
  </si>
  <si>
    <t>Sora</t>
  </si>
  <si>
    <t>American Coot</t>
  </si>
  <si>
    <t>Sandhill Crane</t>
  </si>
  <si>
    <t>Killdeer</t>
  </si>
  <si>
    <t>Greater Yellowlegs</t>
  </si>
  <si>
    <t>Lesser Yellowlegs</t>
  </si>
  <si>
    <t>Short-billed Dowitcher</t>
  </si>
  <si>
    <t>Wilson's Snipe</t>
  </si>
  <si>
    <t>Wilson's Phalarope</t>
  </si>
  <si>
    <t>Sandpiper spp.</t>
  </si>
  <si>
    <t>Franklin's Gull</t>
  </si>
  <si>
    <t>Ring-billed Gull</t>
  </si>
  <si>
    <t>California Gull</t>
  </si>
  <si>
    <t>Herring Gull</t>
  </si>
  <si>
    <t>Thayer's Gull</t>
  </si>
  <si>
    <t>Lesser Black-backed Gull</t>
  </si>
  <si>
    <t>Slaty-backed Gull</t>
  </si>
  <si>
    <t>Glaucous-winged Gull</t>
  </si>
  <si>
    <t>Glaucous Gull</t>
  </si>
  <si>
    <t>Rock Pigeon</t>
  </si>
  <si>
    <t>Eurasian Collared-Dove</t>
  </si>
  <si>
    <t>Mourning Dove</t>
  </si>
  <si>
    <t>Barn Owl</t>
  </si>
  <si>
    <t>Western Screech-Owl</t>
  </si>
  <si>
    <t>Great Horned Owl</t>
  </si>
  <si>
    <t>Northern Pygmy-Owl</t>
  </si>
  <si>
    <t>Long-eared Owl</t>
  </si>
  <si>
    <t>Short-eared Owl</t>
  </si>
  <si>
    <t>Northern Saw-whet Owl</t>
  </si>
  <si>
    <t>Anna's Hummingbird</t>
  </si>
  <si>
    <t>Belted Kingfisher</t>
  </si>
  <si>
    <t>Lewis's Woodpecker</t>
  </si>
  <si>
    <t>Red-naped Sapsucker</t>
  </si>
  <si>
    <t>Williamson's Sapsucker</t>
  </si>
  <si>
    <t>Downy Woodpecker</t>
  </si>
  <si>
    <t>Hairy Woodpecker</t>
  </si>
  <si>
    <t>Northern Flicker</t>
  </si>
  <si>
    <t>American Kestrel</t>
  </si>
  <si>
    <t>Merlin</t>
  </si>
  <si>
    <t>Peregrine Falcon</t>
  </si>
  <si>
    <t>Prairie Falcon</t>
  </si>
  <si>
    <t>Loggerhead Shrike</t>
  </si>
  <si>
    <t>Northern Shrike</t>
  </si>
  <si>
    <t>Steller's Jay</t>
  </si>
  <si>
    <t>Blue Jay</t>
  </si>
  <si>
    <t>Western Scrub-Jay</t>
  </si>
  <si>
    <t>Clark's Nutcracker</t>
  </si>
  <si>
    <t>Black-billed Magpie</t>
  </si>
  <si>
    <t>American Crow</t>
  </si>
  <si>
    <t>Common Raven</t>
  </si>
  <si>
    <t>Horned Lark</t>
  </si>
  <si>
    <t>Black-capped Chickadee</t>
  </si>
  <si>
    <t>Mountain Chickadee</t>
  </si>
  <si>
    <t>Bushtit</t>
  </si>
  <si>
    <t>Red-breasted Nuthatch</t>
  </si>
  <si>
    <t>White-breasted Nuthatch</t>
  </si>
  <si>
    <t>Brown Creeper</t>
  </si>
  <si>
    <t>Canyon Wren</t>
  </si>
  <si>
    <t>House Wren</t>
  </si>
  <si>
    <t>Pacific Wren</t>
  </si>
  <si>
    <t>Winter Wren</t>
  </si>
  <si>
    <t>Marsh Wren</t>
  </si>
  <si>
    <t>American Dipper</t>
  </si>
  <si>
    <t>Golden-crowned Kinglet</t>
  </si>
  <si>
    <t>Ruby-crowned Kinglet</t>
  </si>
  <si>
    <t>Eastern Bluebird</t>
  </si>
  <si>
    <t>Mountain Bluebird</t>
  </si>
  <si>
    <t>Townsend's Solitaire</t>
  </si>
  <si>
    <t>Hermit Thrush</t>
  </si>
  <si>
    <t>American Robin</t>
  </si>
  <si>
    <t>Varied Thrush</t>
  </si>
  <si>
    <t>Northern Mockingbird</t>
  </si>
  <si>
    <t>European Starling</t>
  </si>
  <si>
    <t>American Pipit</t>
  </si>
  <si>
    <t>Bohemian Waxwing</t>
  </si>
  <si>
    <t>Cedar Waxwing</t>
  </si>
  <si>
    <t>Lapland Longspur</t>
  </si>
  <si>
    <t>Snow Bunting</t>
  </si>
  <si>
    <t>Northern Waterthrush</t>
  </si>
  <si>
    <t>Black-and-white Warbler</t>
  </si>
  <si>
    <t>Yellow-rumped Warbler</t>
  </si>
  <si>
    <t>Townsend's Warbler</t>
  </si>
  <si>
    <t>Yellow-throated Warbler</t>
  </si>
  <si>
    <t>Green-tailed Towhee</t>
  </si>
  <si>
    <t>Spotted Towhee</t>
  </si>
  <si>
    <t>American Tree Sparrow</t>
  </si>
  <si>
    <t>Chipping Sparrow</t>
  </si>
  <si>
    <t>Vesper Sparrow</t>
  </si>
  <si>
    <t>Lark Sparrow</t>
  </si>
  <si>
    <t>Savannah Sparrow</t>
  </si>
  <si>
    <t>Fox Sparrow</t>
  </si>
  <si>
    <t>Song Sparrow</t>
  </si>
  <si>
    <t>Lincoln's Sparrow</t>
  </si>
  <si>
    <t>Swamp Sparrow</t>
  </si>
  <si>
    <t>White-throated Sparrow</t>
  </si>
  <si>
    <t>Harris's Sparrow</t>
  </si>
  <si>
    <t>White-crowned Sparrow</t>
  </si>
  <si>
    <t>Golden-crowned Sparrow</t>
  </si>
  <si>
    <t>Dark-eyed Junco (Oregon)</t>
  </si>
  <si>
    <t>Dark-eyed Junco (Slate Clrd)</t>
  </si>
  <si>
    <t>Dark-eyed Junco (Gr-hd)</t>
  </si>
  <si>
    <t>Dark-eyed Junco (Pink-sided)</t>
  </si>
  <si>
    <t>Red-winged Blackbird</t>
  </si>
  <si>
    <t>Western Meadowlark</t>
  </si>
  <si>
    <t>Yellow-headed Blackbird</t>
  </si>
  <si>
    <t>Rusty Blackbird</t>
  </si>
  <si>
    <t>Brewer's Blackbird</t>
  </si>
  <si>
    <t>Brown-headed Cowbird</t>
  </si>
  <si>
    <t>Brambling</t>
  </si>
  <si>
    <t>Gray-crowned Rosy-Finch</t>
  </si>
  <si>
    <t>Pine Grosbeak</t>
  </si>
  <si>
    <t>House Finch</t>
  </si>
  <si>
    <t>Cassin's Finch</t>
  </si>
  <si>
    <t>Red Crossbill</t>
  </si>
  <si>
    <t>White-winged Crossbill</t>
  </si>
  <si>
    <t>Common Redpoll</t>
  </si>
  <si>
    <t>Pine Siskin</t>
  </si>
  <si>
    <t>Lesser Goldfinch</t>
  </si>
  <si>
    <t>American Goldfinch</t>
  </si>
  <si>
    <t>Evening Grosbeak</t>
  </si>
  <si>
    <t>House Sparrow</t>
  </si>
  <si>
    <t>Total Birds</t>
  </si>
  <si>
    <t>Number Species</t>
  </si>
  <si>
    <t>Number Only 1 Bird</t>
  </si>
  <si>
    <t>Number of CBCs</t>
  </si>
  <si>
    <t>Great-tailed Grackle</t>
  </si>
  <si>
    <t>Black-throated Sparrow</t>
  </si>
  <si>
    <t>GUILDS</t>
  </si>
  <si>
    <t>Geese and Swans</t>
  </si>
  <si>
    <t>Ducks</t>
  </si>
  <si>
    <t>Gallinaceous</t>
  </si>
  <si>
    <t>Grebes and Cormorants</t>
  </si>
  <si>
    <t>Pelicans and Wading Birds</t>
  </si>
  <si>
    <t>Vultures and Hawks</t>
  </si>
  <si>
    <t>Rails</t>
  </si>
  <si>
    <t>Coots and Cranes</t>
  </si>
  <si>
    <t>Shorebirds</t>
  </si>
  <si>
    <t>Gulls</t>
  </si>
  <si>
    <t>Pigeons and Doves</t>
  </si>
  <si>
    <t>Owls</t>
  </si>
  <si>
    <t>Kingfisher</t>
  </si>
  <si>
    <t>Woodpeckers</t>
  </si>
  <si>
    <t>Shrikes and Corvids</t>
  </si>
  <si>
    <t>Larks, Nuthatches, Chickadees, and Kinglets</t>
  </si>
  <si>
    <t>Wrens</t>
  </si>
  <si>
    <t>Dippers</t>
  </si>
  <si>
    <t>Thrushes</t>
  </si>
  <si>
    <t>Starlings</t>
  </si>
  <si>
    <t>Pipits, Waxwings, Longspurs</t>
  </si>
  <si>
    <t>Warblers</t>
  </si>
  <si>
    <t>Sparrows and Juncos</t>
  </si>
  <si>
    <t>Blackbirds</t>
  </si>
  <si>
    <t>Finches</t>
  </si>
  <si>
    <t>Total</t>
  </si>
  <si>
    <t>FirstName</t>
  </si>
  <si>
    <t>Last Name</t>
  </si>
  <si>
    <t>Phone1</t>
  </si>
  <si>
    <t>CellPhone</t>
  </si>
  <si>
    <t>Email</t>
  </si>
  <si>
    <t>Leader 2020</t>
  </si>
  <si>
    <t>Sector 2020</t>
  </si>
  <si>
    <t>Leader 2019</t>
  </si>
  <si>
    <t>Sector 2019</t>
  </si>
  <si>
    <t>Leader 2018</t>
  </si>
  <si>
    <t>Sector 2018</t>
  </si>
  <si>
    <t>Leader 2017</t>
  </si>
  <si>
    <t>Sector 2017</t>
  </si>
  <si>
    <t>Leader 2016</t>
  </si>
  <si>
    <t>Sector 2016</t>
  </si>
  <si>
    <t>Leader 2015</t>
  </si>
  <si>
    <t>Sector 2015</t>
  </si>
  <si>
    <t>Leader 2014</t>
  </si>
  <si>
    <t>Sector 2014</t>
  </si>
  <si>
    <t>Phone2</t>
  </si>
  <si>
    <t>Address</t>
  </si>
  <si>
    <t>City</t>
  </si>
  <si>
    <t>State</t>
  </si>
  <si>
    <t>Zip</t>
  </si>
  <si>
    <t>Notes</t>
  </si>
  <si>
    <t>Leader 2013</t>
  </si>
  <si>
    <t>Sector 2013</t>
  </si>
  <si>
    <t>Leader 2012</t>
  </si>
  <si>
    <t>Sector 2012</t>
  </si>
  <si>
    <t>Leader 2011</t>
  </si>
  <si>
    <t>Sector 2011</t>
  </si>
  <si>
    <t>Leader 2010</t>
  </si>
  <si>
    <t>Sector 2010</t>
  </si>
  <si>
    <t>Leader 2009</t>
  </si>
  <si>
    <t>Sector 2009</t>
  </si>
  <si>
    <t>2009 Feeder/Student</t>
  </si>
  <si>
    <t>Sector 2008</t>
  </si>
  <si>
    <t>Leader 2008</t>
  </si>
  <si>
    <t>Leader 2007</t>
  </si>
  <si>
    <t>Sector 2007</t>
  </si>
  <si>
    <t>Joined</t>
  </si>
  <si>
    <t>Brett</t>
  </si>
  <si>
    <t>Adams</t>
  </si>
  <si>
    <t>9-Mountains</t>
  </si>
  <si>
    <t>Danielle</t>
  </si>
  <si>
    <t>Alder</t>
  </si>
  <si>
    <t>4-N Logan</t>
  </si>
  <si>
    <t>Lee</t>
  </si>
  <si>
    <t>Jackie</t>
  </si>
  <si>
    <t>Allan</t>
  </si>
  <si>
    <t>5-Benson S</t>
  </si>
  <si>
    <t>6-Benson N</t>
  </si>
  <si>
    <t>Kon</t>
  </si>
  <si>
    <t>Grant</t>
  </si>
  <si>
    <t>x</t>
  </si>
  <si>
    <t>Allen</t>
  </si>
  <si>
    <t xml:space="preserve">(435) 755-0457 </t>
  </si>
  <si>
    <t>4-North Logan</t>
  </si>
  <si>
    <t>2289 S 5900 W</t>
  </si>
  <si>
    <t>Mendon</t>
  </si>
  <si>
    <t>UT</t>
  </si>
  <si>
    <t>5-South Benson</t>
  </si>
  <si>
    <t>Ryan</t>
  </si>
  <si>
    <t>Allred</t>
  </si>
  <si>
    <t>ryan.allred@aggiemail.usu.edu</t>
  </si>
  <si>
    <t>Clifton</t>
  </si>
  <si>
    <t>Alston</t>
  </si>
  <si>
    <t>435-752-0497</t>
  </si>
  <si>
    <t>Anne</t>
  </si>
  <si>
    <t>Anderson</t>
  </si>
  <si>
    <t>10-Logan Can</t>
  </si>
  <si>
    <t>Robert</t>
  </si>
  <si>
    <t>Atwood</t>
  </si>
  <si>
    <t>435-752-9284</t>
  </si>
  <si>
    <t>(435) 760-4718</t>
  </si>
  <si>
    <t>bobabirder@gmail.com</t>
  </si>
  <si>
    <t>122 West 1320 South</t>
  </si>
  <si>
    <t>Logan</t>
  </si>
  <si>
    <t>Feb 16, 2004</t>
  </si>
  <si>
    <t>Dennis</t>
  </si>
  <si>
    <t>Austin</t>
  </si>
  <si>
    <t>435-245-4177</t>
  </si>
  <si>
    <t xml:space="preserve">ddaustin03@msn.com </t>
  </si>
  <si>
    <t>2-Mendon</t>
  </si>
  <si>
    <t xml:space="preserve">43 S 700 E </t>
  </si>
  <si>
    <t>Hyrum</t>
  </si>
  <si>
    <t>Betty</t>
  </si>
  <si>
    <t>Baird</t>
  </si>
  <si>
    <t>(435) 753-7662</t>
  </si>
  <si>
    <t>1-Providence</t>
  </si>
  <si>
    <t>430 Hawthorne Ave</t>
  </si>
  <si>
    <t>River Heights</t>
  </si>
  <si>
    <t>8-Amalga</t>
  </si>
  <si>
    <t>Richard</t>
  </si>
  <si>
    <t>Kristin</t>
  </si>
  <si>
    <t>Bakkegard</t>
  </si>
  <si>
    <t>Jan 7, 2008</t>
  </si>
  <si>
    <t>Leanna</t>
  </si>
  <si>
    <t>Ballard</t>
  </si>
  <si>
    <t>435-213-0584</t>
  </si>
  <si>
    <t>leannaballard@comcast.net</t>
  </si>
  <si>
    <t>236 South 550 East, POB 118</t>
  </si>
  <si>
    <t>Millville</t>
  </si>
  <si>
    <t>11-Feeders</t>
  </si>
  <si>
    <t>Martha</t>
  </si>
  <si>
    <t>Balph</t>
  </si>
  <si>
    <t>435-752-9575</t>
  </si>
  <si>
    <t>POB 68</t>
  </si>
  <si>
    <t>84326-0068</t>
  </si>
  <si>
    <t>Dave</t>
  </si>
  <si>
    <t>Barber</t>
  </si>
  <si>
    <t>435-881-6388</t>
  </si>
  <si>
    <t>POB 3262</t>
  </si>
  <si>
    <t>84323-3262</t>
  </si>
  <si>
    <t>zTerry</t>
  </si>
  <si>
    <t>Barnes</t>
  </si>
  <si>
    <t>(435) 881-6100</t>
  </si>
  <si>
    <t xml:space="preserve">terry009barnes@gmail.com </t>
  </si>
  <si>
    <t>(435) 753-0272</t>
  </si>
  <si>
    <t>9 West Center</t>
  </si>
  <si>
    <t>Hyde Park</t>
  </si>
  <si>
    <t>7-Smithfield</t>
  </si>
  <si>
    <t>Karen</t>
  </si>
  <si>
    <t>Beard</t>
  </si>
  <si>
    <t>karen.beard@usu.edu</t>
  </si>
  <si>
    <t>(435) 750-0383</t>
  </si>
  <si>
    <t>1676 E 1550 N</t>
  </si>
  <si>
    <t>Liz</t>
  </si>
  <si>
    <t>Becker</t>
  </si>
  <si>
    <t>801-466-0658</t>
  </si>
  <si>
    <t>10-Logan Canyon</t>
  </si>
  <si>
    <t>1921 Downington</t>
  </si>
  <si>
    <t>Salt Lake City</t>
  </si>
  <si>
    <t>84108-2913</t>
  </si>
  <si>
    <t>Mike</t>
  </si>
  <si>
    <t>Janet</t>
  </si>
  <si>
    <t>Bergeson</t>
  </si>
  <si>
    <t>435-881-0082</t>
  </si>
  <si>
    <t>332 East 3800 South</t>
  </si>
  <si>
    <t>Lars</t>
  </si>
  <si>
    <t>435-881-0080</t>
  </si>
  <si>
    <t>Peter</t>
  </si>
  <si>
    <t>435-881-7072</t>
  </si>
  <si>
    <t>petebergeson@gmail.com</t>
  </si>
  <si>
    <t>Eddy</t>
  </si>
  <si>
    <t>Berry</t>
  </si>
  <si>
    <t>435-563-3482</t>
  </si>
  <si>
    <t>eddy.berry@gmail.com</t>
  </si>
  <si>
    <t>54 Oak Street</t>
  </si>
  <si>
    <t>Smithfield</t>
  </si>
  <si>
    <t>Candace</t>
  </si>
  <si>
    <t>Berthrong</t>
  </si>
  <si>
    <t>435-760-4947</t>
  </si>
  <si>
    <t>cthrong@gmail.com</t>
  </si>
  <si>
    <t>3-Roamer, Logan Center</t>
  </si>
  <si>
    <t>840 Foothill Drive</t>
  </si>
  <si>
    <t>Providence</t>
  </si>
  <si>
    <t>Eric</t>
  </si>
  <si>
    <t>Bingham</t>
  </si>
  <si>
    <t>eric.bingham@loganschools.org</t>
  </si>
  <si>
    <t>795 South 1250 West</t>
  </si>
  <si>
    <t>Friend and business colleague of Mike Grunder</t>
  </si>
  <si>
    <t>9-Mountains Not Paid</t>
  </si>
  <si>
    <t>Keith</t>
  </si>
  <si>
    <t>165 North 1150 East</t>
  </si>
  <si>
    <t>North Logan</t>
  </si>
  <si>
    <t>Lyle</t>
  </si>
  <si>
    <t>435-563-6003</t>
  </si>
  <si>
    <t>lyle.bingham@gmail.com</t>
  </si>
  <si>
    <t>1093 Greenridge Ave</t>
  </si>
  <si>
    <t>Payson</t>
  </si>
  <si>
    <t>Kristi</t>
  </si>
  <si>
    <t>Bird</t>
  </si>
  <si>
    <t>Talan</t>
  </si>
  <si>
    <t>Dillon</t>
  </si>
  <si>
    <t>Blankenship</t>
  </si>
  <si>
    <t>479-903-0340</t>
  </si>
  <si>
    <t>blankenshipwd@gmail.com</t>
  </si>
  <si>
    <t>1379 Juniper Drive</t>
  </si>
  <si>
    <t>Tim</t>
  </si>
  <si>
    <t>Boschetti</t>
  </si>
  <si>
    <t>Ember</t>
  </si>
  <si>
    <t>Bradbury</t>
  </si>
  <si>
    <t>Student</t>
  </si>
  <si>
    <t>Adam</t>
  </si>
  <si>
    <t>Brewerton</t>
  </si>
  <si>
    <t>435-760-3838</t>
  </si>
  <si>
    <t>adambrewerton@utah.gov</t>
  </si>
  <si>
    <t>239 South 200 East</t>
  </si>
  <si>
    <t>8-Amalga-Student</t>
  </si>
  <si>
    <t>Dick</t>
  </si>
  <si>
    <t>Broun</t>
  </si>
  <si>
    <t xml:space="preserve">2666 West Valley View </t>
  </si>
  <si>
    <t>Jim</t>
  </si>
  <si>
    <t>Brown</t>
  </si>
  <si>
    <t>Thomas</t>
  </si>
  <si>
    <t>Simon</t>
  </si>
  <si>
    <t>Mitch</t>
  </si>
  <si>
    <t>Butterfield</t>
  </si>
  <si>
    <t>cricklewoodinc@hotmail.com</t>
  </si>
  <si>
    <t>Chris</t>
  </si>
  <si>
    <t>Call</t>
  </si>
  <si>
    <t>435-753-8742</t>
  </si>
  <si>
    <t>purshia@comcast.net</t>
  </si>
  <si>
    <t>1577 East 1200 North</t>
  </si>
  <si>
    <t>Rebecca</t>
  </si>
  <si>
    <t>Campbell</t>
  </si>
  <si>
    <t>435-671-0722</t>
  </si>
  <si>
    <t>7724 North Sawtooth Cove Road</t>
  </si>
  <si>
    <t>Vernal</t>
  </si>
  <si>
    <t>Connor</t>
  </si>
  <si>
    <t>Cane</t>
  </si>
  <si>
    <t>435-713-4668</t>
  </si>
  <si>
    <t xml:space="preserve">jim.cane@usu.edu </t>
  </si>
  <si>
    <t xml:space="preserve">1710 E 1140 N </t>
  </si>
  <si>
    <t>Curt</t>
  </si>
  <si>
    <t>Canning</t>
  </si>
  <si>
    <t>435-752-0337</t>
  </si>
  <si>
    <t>Liesl</t>
  </si>
  <si>
    <t>Cannon</t>
  </si>
  <si>
    <t>Jim Cane's undergrad lab helper.</t>
  </si>
  <si>
    <t>Kelly</t>
  </si>
  <si>
    <t>435-757-6846</t>
  </si>
  <si>
    <t>krindlis@comcast.net</t>
  </si>
  <si>
    <t>Found Anna's Nov-Dec 2015.</t>
  </si>
  <si>
    <t>(son)</t>
  </si>
  <si>
    <t>Caplan</t>
  </si>
  <si>
    <t>(435) 753-9150</t>
  </si>
  <si>
    <t>670 N 400 E</t>
  </si>
  <si>
    <t>84321-3403</t>
  </si>
  <si>
    <t>Arthur</t>
  </si>
  <si>
    <t>arthur.caplan@usu.edu</t>
  </si>
  <si>
    <t>Jason</t>
  </si>
  <si>
    <t>Carlyle</t>
  </si>
  <si>
    <t>Tom</t>
  </si>
  <si>
    <t>Chang</t>
  </si>
  <si>
    <t>Trenton</t>
  </si>
  <si>
    <t>Mary</t>
  </si>
  <si>
    <t>Cheney</t>
  </si>
  <si>
    <t>435-760-4319</t>
  </si>
  <si>
    <t>mary.a.cheney@gmail.com</t>
  </si>
  <si>
    <t>177 North 300 West</t>
  </si>
  <si>
    <t>Scott</t>
  </si>
  <si>
    <t>801-898-2861</t>
  </si>
  <si>
    <t xml:space="preserve">520 E. Porter Lane </t>
  </si>
  <si>
    <t>Centerville</t>
  </si>
  <si>
    <t>Denise</t>
  </si>
  <si>
    <t>Cheung</t>
  </si>
  <si>
    <t>435-881-5572</t>
  </si>
  <si>
    <t>dycheung@gmail.com</t>
  </si>
  <si>
    <t>52 South 1000 East</t>
  </si>
  <si>
    <t>Snowshoer</t>
  </si>
  <si>
    <t>Christensen</t>
  </si>
  <si>
    <t>435-258-5018</t>
  </si>
  <si>
    <t>toeepapa@gmail.com</t>
  </si>
  <si>
    <t xml:space="preserve">11420 North 2000 East </t>
  </si>
  <si>
    <t>Richmond</t>
  </si>
  <si>
    <t>Dec 19, 2004</t>
  </si>
  <si>
    <t>Gail</t>
  </si>
  <si>
    <t>Cullen</t>
  </si>
  <si>
    <t>Clark</t>
  </si>
  <si>
    <t>(435) 757-7013</t>
  </si>
  <si>
    <t>ccnbclark@yahoo.com</t>
  </si>
  <si>
    <t>146 E 200 S</t>
  </si>
  <si>
    <t>Stephanie</t>
  </si>
  <si>
    <t>Cobbold</t>
  </si>
  <si>
    <t>(435) 764-3523</t>
  </si>
  <si>
    <t>stephaniecobbold53@gmail.com</t>
  </si>
  <si>
    <t xml:space="preserve">1098 Crescent Dr. </t>
  </si>
  <si>
    <t>3-Roamer</t>
  </si>
  <si>
    <t>Brad</t>
  </si>
  <si>
    <t>Cole</t>
  </si>
  <si>
    <t>Maureen</t>
  </si>
  <si>
    <t>Correll</t>
  </si>
  <si>
    <t xml:space="preserve">169 South 400 West #1 </t>
  </si>
  <si>
    <t>Jan 14, 2007</t>
  </si>
  <si>
    <t>Alan</t>
  </si>
  <si>
    <t>Star</t>
  </si>
  <si>
    <t>Coulbrooke</t>
  </si>
  <si>
    <t>star.coulbrooke@usu.edu</t>
  </si>
  <si>
    <t>Jennifer</t>
  </si>
  <si>
    <t>Courtwright</t>
  </si>
  <si>
    <t>985-502-7530</t>
  </si>
  <si>
    <t>jennifer.courtwright@usu.edu</t>
  </si>
  <si>
    <t>70 N 400 W</t>
  </si>
  <si>
    <t>Daniels</t>
  </si>
  <si>
    <t>Hayden</t>
  </si>
  <si>
    <t>Dattage</t>
  </si>
  <si>
    <t>37 West Center</t>
  </si>
  <si>
    <t>7-Smithfield-Student</t>
  </si>
  <si>
    <t>Datwyler</t>
  </si>
  <si>
    <t>(425) 563-5393</t>
  </si>
  <si>
    <t>scottdatwyler@comcast.net</t>
  </si>
  <si>
    <t>707 Meadow Lark Lane</t>
  </si>
  <si>
    <t>Benjamin</t>
  </si>
  <si>
    <t>Davis</t>
  </si>
  <si>
    <t>(801) 821-8293</t>
  </si>
  <si>
    <t>benjamin.aaron.davis@gmail.com</t>
  </si>
  <si>
    <t xml:space="preserve">4262 W Manila Creek Drive </t>
  </si>
  <si>
    <t>Cedar Hills</t>
  </si>
  <si>
    <t>Debyle</t>
  </si>
  <si>
    <t>(435) 752-5949</t>
  </si>
  <si>
    <t>mndebyle@gmail.com</t>
  </si>
  <si>
    <t>1636 E 1500 N</t>
  </si>
  <si>
    <t>Norb</t>
  </si>
  <si>
    <t>Bryan</t>
  </si>
  <si>
    <t>Dixon</t>
  </si>
  <si>
    <t>435-752-6830</t>
  </si>
  <si>
    <t>bdixon@xmission.com</t>
  </si>
  <si>
    <t xml:space="preserve">10 Heritage Cove </t>
  </si>
  <si>
    <t xml:space="preserve">  </t>
  </si>
  <si>
    <t>Andrew</t>
  </si>
  <si>
    <t>Durso</t>
  </si>
  <si>
    <t>919-349-7967</t>
  </si>
  <si>
    <t>amdurso@gmail.com</t>
  </si>
  <si>
    <t>264 E 100 N #3</t>
  </si>
  <si>
    <t>Dorothy</t>
  </si>
  <si>
    <t>Egan</t>
  </si>
  <si>
    <t xml:space="preserve">POB 276 </t>
  </si>
  <si>
    <t>Brigham City</t>
  </si>
  <si>
    <t>Dick Hurren 2nd "wife" may not have ever married.</t>
  </si>
  <si>
    <t>DeRito</t>
  </si>
  <si>
    <t>jderiot@tu.org</t>
  </si>
  <si>
    <t>11-feeders</t>
  </si>
  <si>
    <t>Amanda</t>
  </si>
  <si>
    <t xml:space="preserve">Jessie </t>
  </si>
  <si>
    <t>Dietrich</t>
  </si>
  <si>
    <t>916-208-4976</t>
  </si>
  <si>
    <t>dietrichscott71@yahoo.com</t>
  </si>
  <si>
    <t>John</t>
  </si>
  <si>
    <t>Ellerbeck</t>
  </si>
  <si>
    <t xml:space="preserve">50 N 500 E </t>
  </si>
  <si>
    <t>Jane</t>
  </si>
  <si>
    <t>Erickson</t>
  </si>
  <si>
    <t>(435) 750-5913</t>
  </si>
  <si>
    <t>jerick@xmission.com</t>
  </si>
  <si>
    <t>1740 Foothill Dr</t>
  </si>
  <si>
    <t>Greg</t>
  </si>
  <si>
    <t>Esplin</t>
  </si>
  <si>
    <t>Debi</t>
  </si>
  <si>
    <t>Evans</t>
  </si>
  <si>
    <t>(435) 755-7160</t>
  </si>
  <si>
    <t xml:space="preserve">edwardevans1@comcast.net </t>
  </si>
  <si>
    <t>1530 E 1385 N</t>
  </si>
  <si>
    <t>84341-2955</t>
  </si>
  <si>
    <t>Ted</t>
  </si>
  <si>
    <t>Barbara</t>
  </si>
  <si>
    <t>Farris</t>
  </si>
  <si>
    <t xml:space="preserve">farrisba@outlook.com </t>
  </si>
  <si>
    <t>Louise</t>
  </si>
  <si>
    <t>Fischman</t>
  </si>
  <si>
    <t xml:space="preserve">Lauralee </t>
  </si>
  <si>
    <t>Ferree</t>
  </si>
  <si>
    <t>drlitten@aol.com</t>
  </si>
  <si>
    <t>Fish</t>
  </si>
  <si>
    <t>(435) 881-5686</t>
  </si>
  <si>
    <t>avx@comcast.net</t>
  </si>
  <si>
    <t>1575 Sumac Dr.</t>
  </si>
  <si>
    <t>Feeders</t>
  </si>
  <si>
    <t>Nick</t>
  </si>
  <si>
    <t>Flann</t>
  </si>
  <si>
    <t>435-881-2207</t>
  </si>
  <si>
    <t>nick.flann@gmail.com</t>
  </si>
  <si>
    <t>675 Summit Drive</t>
  </si>
  <si>
    <t>Forwood</t>
  </si>
  <si>
    <t>(406) 570-6432</t>
  </si>
  <si>
    <t>tjfishing75@gmail.com</t>
  </si>
  <si>
    <t>Park Ranger, Lewis &amp;  Clark Caverns State Park, P.O. Box 489</t>
  </si>
  <si>
    <t>Whitehall</t>
  </si>
  <si>
    <t>MT</t>
  </si>
  <si>
    <t>Frank</t>
  </si>
  <si>
    <t>maureen.frank@aggiemail.usu.edu</t>
  </si>
  <si>
    <t>Kathy</t>
  </si>
  <si>
    <t>Gantz</t>
  </si>
  <si>
    <t>435-232-5346</t>
  </si>
  <si>
    <t>quake59@earthlink.net</t>
  </si>
  <si>
    <t>11255 N 2000 E</t>
  </si>
  <si>
    <t>Greta</t>
  </si>
  <si>
    <t>Geary</t>
  </si>
  <si>
    <t>Wayne</t>
  </si>
  <si>
    <t>Jake</t>
  </si>
  <si>
    <t>Gibson</t>
  </si>
  <si>
    <t>j.gibson@aggiemail.usu.edu</t>
  </si>
  <si>
    <t>Heather</t>
  </si>
  <si>
    <t>Godding</t>
  </si>
  <si>
    <t>435-757-6216</t>
  </si>
  <si>
    <t>h.g.g@aggiemail.usu.edu</t>
  </si>
  <si>
    <t>1286 E 25 S</t>
  </si>
  <si>
    <t>Kennen</t>
  </si>
  <si>
    <t>Godwin</t>
  </si>
  <si>
    <t>Graham</t>
  </si>
  <si>
    <t>Lisa</t>
  </si>
  <si>
    <t>Sue</t>
  </si>
  <si>
    <t>435-752-7572</t>
  </si>
  <si>
    <t>1019 Rose Sr</t>
  </si>
  <si>
    <t>C.Val</t>
  </si>
  <si>
    <t>435-757-9519</t>
  </si>
  <si>
    <t>c.val.grant@gmail.com</t>
  </si>
  <si>
    <t xml:space="preserve">1019 Rose </t>
  </si>
  <si>
    <t xml:space="preserve"> </t>
  </si>
  <si>
    <t>Aseeya</t>
  </si>
  <si>
    <t>Jack</t>
  </si>
  <si>
    <t>Greene</t>
  </si>
  <si>
    <t>435-563-6816</t>
  </si>
  <si>
    <t>435-764-4815</t>
  </si>
  <si>
    <t xml:space="preserve">jackisgreene@yahoo.com </t>
  </si>
  <si>
    <t>500 Summit Creek Dr</t>
  </si>
  <si>
    <t>Ben</t>
  </si>
  <si>
    <t>Jack?</t>
  </si>
  <si>
    <t>Haefner</t>
  </si>
  <si>
    <t xml:space="preserve">1738 Country Club Dr </t>
  </si>
  <si>
    <t>Julie</t>
  </si>
  <si>
    <t>Hatch</t>
  </si>
  <si>
    <t>(435) 563-4132</t>
  </si>
  <si>
    <t>jules.hatch@gmail.com</t>
  </si>
  <si>
    <t>25 Oak Street</t>
  </si>
  <si>
    <t>Ron</t>
  </si>
  <si>
    <t>Hellstern</t>
  </si>
  <si>
    <t xml:space="preserve">redrockron@gmail.com </t>
  </si>
  <si>
    <t>Kerry</t>
  </si>
  <si>
    <t>Hendrix</t>
  </si>
  <si>
    <t>435-881-1685</t>
  </si>
  <si>
    <t>Dane</t>
  </si>
  <si>
    <t>Hepworth</t>
  </si>
  <si>
    <t>(435) 753-3627</t>
  </si>
  <si>
    <t>435-757-2611</t>
  </si>
  <si>
    <t>dane.a.hep@aggiemail.usu.edu</t>
  </si>
  <si>
    <t>358 N. Gatway Dr. #235</t>
  </si>
  <si>
    <t>Hepworth1</t>
  </si>
  <si>
    <t>Hepworth2</t>
  </si>
  <si>
    <t>Hepworth3</t>
  </si>
  <si>
    <t>Kristen</t>
  </si>
  <si>
    <t>Heroy</t>
  </si>
  <si>
    <t>702-675-5572</t>
  </si>
  <si>
    <t>kristen.heroy@aggiemail.usu.edu</t>
  </si>
  <si>
    <t>756 N 100 E #1</t>
  </si>
  <si>
    <t>Delena</t>
  </si>
  <si>
    <t>Hill</t>
  </si>
  <si>
    <t>(701) 340-3497</t>
  </si>
  <si>
    <t>del_hill555@hotmail.com</t>
  </si>
  <si>
    <t>Hoffmann</t>
  </si>
  <si>
    <t>435-563-9015</t>
  </si>
  <si>
    <t>kutan@pcu.net</t>
  </si>
  <si>
    <t>260 East 300 North</t>
  </si>
  <si>
    <t>Dawn</t>
  </si>
  <si>
    <t>Holzer</t>
  </si>
  <si>
    <t>Homer</t>
  </si>
  <si>
    <t>Howe</t>
  </si>
  <si>
    <t>(435) 787-1859</t>
  </si>
  <si>
    <t>801-244-4329</t>
  </si>
  <si>
    <t xml:space="preserve">frankhowe@utah.gov </t>
  </si>
  <si>
    <t xml:space="preserve">1439 Highland Drive </t>
  </si>
  <si>
    <t>Jeff</t>
  </si>
  <si>
    <t>Huffman</t>
  </si>
  <si>
    <t>Deanna</t>
  </si>
  <si>
    <t>Hestar</t>
  </si>
  <si>
    <t>Dean</t>
  </si>
  <si>
    <t>Joanne</t>
  </si>
  <si>
    <t>Hughes</t>
  </si>
  <si>
    <t>435-792-3522</t>
  </si>
  <si>
    <t xml:space="preserve">j.hughes@usu.edu </t>
  </si>
  <si>
    <t xml:space="preserve">517 E 1200 N </t>
  </si>
  <si>
    <t>Michael</t>
  </si>
  <si>
    <t>Humphreys</t>
  </si>
  <si>
    <t>Emma</t>
  </si>
  <si>
    <t>Sarah</t>
  </si>
  <si>
    <t>Paul</t>
  </si>
  <si>
    <t>Jamison</t>
  </si>
  <si>
    <t>jamison716@msn.com</t>
  </si>
  <si>
    <t>371 North 500 West</t>
  </si>
  <si>
    <t>Michelle</t>
  </si>
  <si>
    <t>Jessica</t>
  </si>
  <si>
    <t>Jarvis</t>
  </si>
  <si>
    <t>435-213-3641</t>
  </si>
  <si>
    <t>LEAF student</t>
  </si>
  <si>
    <t>Reinhard</t>
  </si>
  <si>
    <t>Jockel</t>
  </si>
  <si>
    <t>590 South Riverwalk, #212</t>
  </si>
  <si>
    <t>Johnson</t>
  </si>
  <si>
    <t>Josephson</t>
  </si>
  <si>
    <t>752-4335</t>
  </si>
  <si>
    <t>Makenna</t>
  </si>
  <si>
    <t>435-512-8415</t>
  </si>
  <si>
    <t>kennamay@gmail.com</t>
  </si>
  <si>
    <t>Dan</t>
  </si>
  <si>
    <t>435-753-2074</t>
  </si>
  <si>
    <t>Dsethkelly@yahoo.com</t>
  </si>
  <si>
    <t>2-MendonNotPaid</t>
  </si>
  <si>
    <t>Kelso</t>
  </si>
  <si>
    <t>504-388-4153</t>
  </si>
  <si>
    <t>julia.kelso@gmail.com</t>
  </si>
  <si>
    <t>Linda</t>
  </si>
  <si>
    <t>Kervin</t>
  </si>
  <si>
    <t xml:space="preserve">ljkervin@earthlink.net </t>
  </si>
  <si>
    <t>Kim</t>
  </si>
  <si>
    <t>Elmer</t>
  </si>
  <si>
    <t>Kingsford</t>
  </si>
  <si>
    <t>435-753-4563</t>
  </si>
  <si>
    <t>26 North 400 East</t>
  </si>
  <si>
    <t>Tara</t>
  </si>
  <si>
    <t>435-753-2530</t>
  </si>
  <si>
    <t xml:space="preserve">taraluvschloe@comcast.net </t>
  </si>
  <si>
    <t>Kingsland</t>
  </si>
  <si>
    <t>435-760-5649</t>
  </si>
  <si>
    <t>435-760-5049</t>
  </si>
  <si>
    <t>brmhjimk@gmail.com</t>
  </si>
  <si>
    <t xml:space="preserve">680 East 200 North </t>
  </si>
  <si>
    <t>Andy</t>
  </si>
  <si>
    <t>Kleinhesselink</t>
  </si>
  <si>
    <t>(541) 973-1725</t>
  </si>
  <si>
    <t>andy.kleinhesselink@gmail.com</t>
  </si>
  <si>
    <t xml:space="preserve">549 E 300 N </t>
  </si>
  <si>
    <t>Carol</t>
  </si>
  <si>
    <t>Kochan</t>
  </si>
  <si>
    <t>435-755-8547</t>
  </si>
  <si>
    <t>435-881-1098</t>
  </si>
  <si>
    <t>carkoc4@gmail.com</t>
  </si>
  <si>
    <t>Cameron</t>
  </si>
  <si>
    <t>Kotter</t>
  </si>
  <si>
    <t>Kurt</t>
  </si>
  <si>
    <t>435-994-1163</t>
  </si>
  <si>
    <t>kurt.kotter@gmail.com</t>
  </si>
  <si>
    <t>140 West 200 South</t>
  </si>
  <si>
    <t>Kung</t>
  </si>
  <si>
    <t>435-752-6025</t>
  </si>
  <si>
    <t>346 N 400th W</t>
  </si>
  <si>
    <t>Zan</t>
  </si>
  <si>
    <t>L'ai</t>
  </si>
  <si>
    <t>Brian</t>
  </si>
  <si>
    <t>Laub</t>
  </si>
  <si>
    <t>George (Stan)</t>
  </si>
  <si>
    <t>Laughlin</t>
  </si>
  <si>
    <t>435-770-0934</t>
  </si>
  <si>
    <t>stan.laughlin@gmail.com</t>
  </si>
  <si>
    <t>Leidolf</t>
  </si>
  <si>
    <t>435-757-7640</t>
  </si>
  <si>
    <t>75 North 200 East</t>
  </si>
  <si>
    <t>Lester</t>
  </si>
  <si>
    <t>zLeah</t>
  </si>
  <si>
    <t>Lewis</t>
  </si>
  <si>
    <t>801-628-1909</t>
  </si>
  <si>
    <t>owlology@gmail.com</t>
  </si>
  <si>
    <t>434 W 100 N</t>
  </si>
  <si>
    <t>Eliza</t>
  </si>
  <si>
    <t>435-563-4795</t>
  </si>
  <si>
    <t>yzlee0428@gmail.com</t>
  </si>
  <si>
    <t>Marvin</t>
  </si>
  <si>
    <t>Liddell</t>
  </si>
  <si>
    <t>435-881-3120</t>
  </si>
  <si>
    <t>Alice</t>
  </si>
  <si>
    <t>Lindahl</t>
  </si>
  <si>
    <t>Lindsey</t>
  </si>
  <si>
    <t>435-994-0502</t>
  </si>
  <si>
    <t>Logan City - Sewage Lagoons.</t>
  </si>
  <si>
    <t>Sher</t>
  </si>
  <si>
    <t>Lisonbee</t>
  </si>
  <si>
    <t>Byron</t>
  </si>
  <si>
    <t>Love</t>
  </si>
  <si>
    <t>Jean</t>
  </si>
  <si>
    <t>Lown</t>
  </si>
  <si>
    <t>jean.lown@usu.edu</t>
  </si>
  <si>
    <t>Margaret</t>
  </si>
  <si>
    <t>Lubke</t>
  </si>
  <si>
    <t>Jacelyn</t>
  </si>
  <si>
    <t>Lukenbill</t>
  </si>
  <si>
    <t>Martin</t>
  </si>
  <si>
    <t xml:space="preserve">POB 700 Seedskadee NWR </t>
  </si>
  <si>
    <t>Green River</t>
  </si>
  <si>
    <t>WY</t>
  </si>
  <si>
    <t>McGinty</t>
  </si>
  <si>
    <t>mcginty.chris@gmail.com</t>
  </si>
  <si>
    <t>Angie</t>
  </si>
  <si>
    <t>Merritt</t>
  </si>
  <si>
    <t>218-340-9948</t>
  </si>
  <si>
    <t>angiem.merritt@gmail.com</t>
  </si>
  <si>
    <t>Bill</t>
  </si>
  <si>
    <t>Masnotti</t>
  </si>
  <si>
    <t>Masslich</t>
  </si>
  <si>
    <t>760-8246</t>
  </si>
  <si>
    <t xml:space="preserve">bmasslich@gmail.com </t>
  </si>
  <si>
    <t xml:space="preserve">136 West 3200 South </t>
  </si>
  <si>
    <t>Nibley</t>
  </si>
  <si>
    <t>6-Benson N-Student</t>
  </si>
  <si>
    <t>Zane</t>
  </si>
  <si>
    <t>250 West 100 North</t>
  </si>
  <si>
    <t>Recruited by Bryan Williams</t>
  </si>
  <si>
    <t>Ellie</t>
  </si>
  <si>
    <t>435-760-4266</t>
  </si>
  <si>
    <t>Donna</t>
  </si>
  <si>
    <t>McIvoy</t>
  </si>
  <si>
    <t>Connie</t>
  </si>
  <si>
    <t>McManus</t>
  </si>
  <si>
    <t>435-757-2975</t>
  </si>
  <si>
    <t>connie.mcmanus@gmail.com</t>
  </si>
  <si>
    <t xml:space="preserve">1221 West 3200 South </t>
  </si>
  <si>
    <t>Christy</t>
  </si>
  <si>
    <t>Meredith</t>
  </si>
  <si>
    <t>435-890-2461</t>
  </si>
  <si>
    <t>christymeredith@yahoo.com</t>
  </si>
  <si>
    <t>172 Poplar Avenue</t>
  </si>
  <si>
    <t>Nancy</t>
  </si>
  <si>
    <t>Mesner</t>
  </si>
  <si>
    <t>435-770-2363</t>
  </si>
  <si>
    <t>nancy.messer@usu.edu</t>
  </si>
  <si>
    <t>198 S 200 E</t>
  </si>
  <si>
    <t>Ingrid</t>
  </si>
  <si>
    <t>Merrell</t>
  </si>
  <si>
    <t>ingridmerrell@live.com</t>
  </si>
  <si>
    <t>Merrill</t>
  </si>
  <si>
    <t>Meyer</t>
  </si>
  <si>
    <t>435-750-5746</t>
  </si>
  <si>
    <t>Mikkelson</t>
  </si>
  <si>
    <t>435-563-6724</t>
  </si>
  <si>
    <t>354 South 200 East</t>
  </si>
  <si>
    <t>Recommended by Terry Barnes.</t>
  </si>
  <si>
    <t>Miller</t>
  </si>
  <si>
    <t>(435) 258-4432</t>
  </si>
  <si>
    <t>(435) 797-1372</t>
  </si>
  <si>
    <t>dmiller@brwcouncil.org</t>
  </si>
  <si>
    <t>PO Box 404</t>
  </si>
  <si>
    <t>84333-0404</t>
  </si>
  <si>
    <t>Moore</t>
  </si>
  <si>
    <t>Christa</t>
  </si>
  <si>
    <t>Morris</t>
  </si>
  <si>
    <t>Kendal</t>
  </si>
  <si>
    <t>(713) 854-8892</t>
  </si>
  <si>
    <t>kendalynn.morris@gmail.com</t>
  </si>
  <si>
    <t>1451 E 1525 N</t>
  </si>
  <si>
    <t>Leslie</t>
  </si>
  <si>
    <t>Morgan</t>
  </si>
  <si>
    <t>Ruth</t>
  </si>
  <si>
    <t>Bret</t>
  </si>
  <si>
    <t>Mossman</t>
  </si>
  <si>
    <t>(435) 671-6392</t>
  </si>
  <si>
    <t>bret.mossman@aggiemail.usu.edu</t>
  </si>
  <si>
    <t>4300 Mountain Vista Dr.</t>
  </si>
  <si>
    <t>Heber</t>
  </si>
  <si>
    <t>Ann</t>
  </si>
  <si>
    <t>Mull</t>
  </si>
  <si>
    <t>801-745-9603</t>
  </si>
  <si>
    <t>jmull@weber.edu</t>
  </si>
  <si>
    <t>5156 E 2275th N</t>
  </si>
  <si>
    <t>Eden</t>
  </si>
  <si>
    <t>84310-9700</t>
  </si>
  <si>
    <t>Munger</t>
  </si>
  <si>
    <t>435-563-8762</t>
  </si>
  <si>
    <t>ron.munger@usu.edu</t>
  </si>
  <si>
    <t>Mueller</t>
  </si>
  <si>
    <t>752-5637</t>
  </si>
  <si>
    <t>rjmueller15@gmail.com</t>
  </si>
  <si>
    <t>Marion</t>
  </si>
  <si>
    <t>Murray</t>
  </si>
  <si>
    <t>435-764-7274</t>
  </si>
  <si>
    <t>marion.murray@usu.edu</t>
  </si>
  <si>
    <t>Sam</t>
  </si>
  <si>
    <t>Nielsen</t>
  </si>
  <si>
    <t>801-787-4941</t>
  </si>
  <si>
    <t>samjay.n@gmail.com</t>
  </si>
  <si>
    <t>Masako</t>
  </si>
  <si>
    <t>Niwa</t>
  </si>
  <si>
    <t>435-764-1198</t>
  </si>
  <si>
    <t>Renee</t>
  </si>
  <si>
    <t>Nicholls</t>
  </si>
  <si>
    <t>renee.nicholls2@gmail.com</t>
  </si>
  <si>
    <t>Jeanette</t>
  </si>
  <si>
    <t>Norton</t>
  </si>
  <si>
    <t>jeanettemarienorton@gmail.com</t>
  </si>
  <si>
    <t>Oblock</t>
  </si>
  <si>
    <t xml:space="preserve">9094 N 2000 E </t>
  </si>
  <si>
    <t>Diane</t>
  </si>
  <si>
    <t>435-258-4579</t>
  </si>
  <si>
    <t>dboblock@gmail.com</t>
  </si>
  <si>
    <t>zRyan</t>
  </si>
  <si>
    <t>O'Donnell</t>
  </si>
  <si>
    <t>435-232-8146</t>
  </si>
  <si>
    <t xml:space="preserve">Ryan.ODonnell@aggiemail.usu.edu </t>
  </si>
  <si>
    <t>Melissa</t>
  </si>
  <si>
    <t>Ogilvie</t>
  </si>
  <si>
    <t>801-549-7703</t>
  </si>
  <si>
    <t>melissa.ogilvie@aggiemail.usu.edu</t>
  </si>
  <si>
    <t>615 South 100 East</t>
  </si>
  <si>
    <t>Farmington</t>
  </si>
  <si>
    <t>Britta</t>
  </si>
  <si>
    <t>Orme</t>
  </si>
  <si>
    <t>Erica</t>
  </si>
  <si>
    <t>Palte</t>
  </si>
  <si>
    <t>435-535-3343</t>
  </si>
  <si>
    <t>bundupal@gmail.com</t>
  </si>
  <si>
    <t>287 Mountain View Lane</t>
  </si>
  <si>
    <t>E</t>
  </si>
  <si>
    <t>Pavlovie</t>
  </si>
  <si>
    <t>Cody</t>
  </si>
  <si>
    <t>Patton</t>
  </si>
  <si>
    <t>codypatton123@gmail.co</t>
  </si>
  <si>
    <t>Roommate of Bret Mossman</t>
  </si>
  <si>
    <t>Teri</t>
  </si>
  <si>
    <t>Peery</t>
  </si>
  <si>
    <t xml:space="preserve">teritango2@gmail.com </t>
  </si>
  <si>
    <t>516 E 700 S</t>
  </si>
  <si>
    <t>Pemberton</t>
  </si>
  <si>
    <t>435-797-3144</t>
  </si>
  <si>
    <t>jennifer.pemberton@usu.edu</t>
  </si>
  <si>
    <t>2-Mendon Reporter</t>
  </si>
  <si>
    <t>Bruce</t>
  </si>
  <si>
    <t>Pendery</t>
  </si>
  <si>
    <t>435-760-6217</t>
  </si>
  <si>
    <t xml:space="preserve">bruce@wyomingoutdoorcouncil.org </t>
  </si>
  <si>
    <t>440 East 800 North</t>
  </si>
  <si>
    <t>Ian</t>
  </si>
  <si>
    <t>Robin</t>
  </si>
  <si>
    <t>Guillaume</t>
  </si>
  <si>
    <t>Peron</t>
  </si>
  <si>
    <t>Peron_guillaume@yahoo.fr</t>
  </si>
  <si>
    <t>Jan</t>
  </si>
  <si>
    <t>Peterson</t>
  </si>
  <si>
    <t xml:space="preserve">1356 Juniper Drive </t>
  </si>
  <si>
    <t>Stephen</t>
  </si>
  <si>
    <t>435-755-5041</t>
  </si>
  <si>
    <t xml:space="preserve">cllslp@msn.com </t>
  </si>
  <si>
    <t>316 N 400 E</t>
  </si>
  <si>
    <t>84321-4115</t>
  </si>
  <si>
    <t>Holly</t>
  </si>
  <si>
    <t>Peggy</t>
  </si>
  <si>
    <t>Petrzelka</t>
  </si>
  <si>
    <t>(435) 755-0186</t>
  </si>
  <si>
    <t>ppetrzelka99@gmail.com</t>
  </si>
  <si>
    <t>375 West Center</t>
  </si>
  <si>
    <t>Podgorski</t>
  </si>
  <si>
    <t>435-881-1247</t>
  </si>
  <si>
    <t>1802 E1700 N Logan</t>
  </si>
  <si>
    <t>Alexa</t>
  </si>
  <si>
    <t>Rice</t>
  </si>
  <si>
    <t>rice.anr@gmail.com</t>
  </si>
  <si>
    <t>Rizzo</t>
  </si>
  <si>
    <t>Dominique</t>
  </si>
  <si>
    <t>Roche</t>
  </si>
  <si>
    <t>435-770-0197</t>
  </si>
  <si>
    <t>975 Thrushwood Dr.</t>
  </si>
  <si>
    <t>Maya</t>
  </si>
  <si>
    <t>Reynolds</t>
  </si>
  <si>
    <t>Buck</t>
  </si>
  <si>
    <t>Russell</t>
  </si>
  <si>
    <t>435-512-9641</t>
  </si>
  <si>
    <t xml:space="preserve">967 West 330 South </t>
  </si>
  <si>
    <t>zNo</t>
  </si>
  <si>
    <t>Ryel</t>
  </si>
  <si>
    <t>435-753-6077</t>
  </si>
  <si>
    <t>1649 North 1000 East</t>
  </si>
  <si>
    <t>Sargent</t>
  </si>
  <si>
    <t>Kate</t>
  </si>
  <si>
    <t>Steve</t>
  </si>
  <si>
    <t>Semadeni</t>
  </si>
  <si>
    <t>435-755-8381</t>
  </si>
  <si>
    <t>Andrew.Semadeni@loganschools.org</t>
  </si>
  <si>
    <t>1155 Wasatch Drive</t>
  </si>
  <si>
    <t>Semadeni1</t>
  </si>
  <si>
    <t>Semadeni2</t>
  </si>
  <si>
    <t>Semadeni3</t>
  </si>
  <si>
    <t>Semadeni4</t>
  </si>
  <si>
    <t>Semadeni5</t>
  </si>
  <si>
    <t>Shifrer</t>
  </si>
  <si>
    <t>anne.shifrer@usu.edu</t>
  </si>
  <si>
    <t xml:space="preserve">680 E 200 N </t>
  </si>
  <si>
    <t>Sabel</t>
  </si>
  <si>
    <t>208-251-4396</t>
  </si>
  <si>
    <t xml:space="preserve">sabel.ryan@gmail.com </t>
  </si>
  <si>
    <t>Hilary</t>
  </si>
  <si>
    <t>Shughart</t>
  </si>
  <si>
    <t>hilary.shughart@gmail.com</t>
  </si>
  <si>
    <t>1386 Palisade Circle</t>
  </si>
  <si>
    <t>Francis</t>
  </si>
  <si>
    <t>Smith</t>
  </si>
  <si>
    <t>435-881-1063</t>
  </si>
  <si>
    <t>frank.smith@mtwest.net</t>
  </si>
  <si>
    <t>435-752-3534</t>
  </si>
  <si>
    <t xml:space="preserve">105 W 100 N </t>
  </si>
  <si>
    <t>J</t>
  </si>
  <si>
    <t>Cindy</t>
  </si>
  <si>
    <t>Spencer</t>
  </si>
  <si>
    <t>435)753-2790</t>
  </si>
  <si>
    <t xml:space="preserve">926 Garden Circle </t>
  </si>
  <si>
    <t>zhaving baby</t>
  </si>
  <si>
    <t>Stephens</t>
  </si>
  <si>
    <t>(435) 770-1081</t>
  </si>
  <si>
    <t>50 South 300 East</t>
  </si>
  <si>
    <t>Jeanne</t>
  </si>
  <si>
    <t>Sullivan</t>
  </si>
  <si>
    <t>435-213-9063</t>
  </si>
  <si>
    <t>jeannes@aucegypt.edu</t>
  </si>
  <si>
    <t>283 East 600 North</t>
  </si>
  <si>
    <t>Egypt</t>
  </si>
  <si>
    <t>Snow</t>
  </si>
  <si>
    <t>leslie.snow@aggiemail.usu.edu</t>
  </si>
  <si>
    <t>Stoner</t>
  </si>
  <si>
    <t>Brooke</t>
  </si>
  <si>
    <t>Hailey</t>
  </si>
  <si>
    <t>435-770-6806</t>
  </si>
  <si>
    <t>kim.sullivan@usu.edu</t>
  </si>
  <si>
    <t>tims@aucegypt.edu</t>
  </si>
  <si>
    <t>Amy</t>
  </si>
  <si>
    <t>Soldiver</t>
  </si>
  <si>
    <t>Kelsey</t>
  </si>
  <si>
    <t>Tatton</t>
  </si>
  <si>
    <t>435-820-8280</t>
  </si>
  <si>
    <t>Anna</t>
  </si>
  <si>
    <t>Swenson</t>
  </si>
  <si>
    <t>801-472-9622</t>
  </si>
  <si>
    <t>annaswenson412@gmail.com</t>
  </si>
  <si>
    <t>Taylor</t>
  </si>
  <si>
    <t>(435) 713-5658</t>
  </si>
  <si>
    <t xml:space="preserve">mptaylor123@gmail.com </t>
  </si>
  <si>
    <t>1246 Island Dr</t>
  </si>
  <si>
    <t>435-770-4885</t>
  </si>
  <si>
    <t>Robert (Bob) and Elizabeth (Betty)</t>
  </si>
  <si>
    <t>435-752-7870</t>
  </si>
  <si>
    <t>Tebeau</t>
  </si>
  <si>
    <t>(435)232-4696</t>
  </si>
  <si>
    <t>andrew.tebeau@usu.edu</t>
  </si>
  <si>
    <t>Joe</t>
  </si>
  <si>
    <t>Thompson</t>
  </si>
  <si>
    <t>435-890-3374</t>
  </si>
  <si>
    <t>358 North Gateway Drive</t>
  </si>
  <si>
    <t>Kalon</t>
  </si>
  <si>
    <t>Throop</t>
  </si>
  <si>
    <t>David</t>
  </si>
  <si>
    <t>Tidhar</t>
  </si>
  <si>
    <t>802-377-2720</t>
  </si>
  <si>
    <t>POB 60</t>
  </si>
  <si>
    <t>Waterbury</t>
  </si>
  <si>
    <t>VT</t>
  </si>
  <si>
    <t>Wendy</t>
  </si>
  <si>
    <t>Kaz</t>
  </si>
  <si>
    <t>Toelken</t>
  </si>
  <si>
    <t>435-890-8056</t>
  </si>
  <si>
    <t>toelkenrocks@gmail.com</t>
  </si>
  <si>
    <t>POB 302</t>
  </si>
  <si>
    <t>Paradise</t>
  </si>
  <si>
    <t>Miiko</t>
  </si>
  <si>
    <t>351 West 1600 North Apt A107</t>
  </si>
  <si>
    <t>Toth</t>
  </si>
  <si>
    <t>(435) 752-2541</t>
  </si>
  <si>
    <t>(435) 757-2071</t>
  </si>
  <si>
    <t>rtoth@cc.usu.edu</t>
  </si>
  <si>
    <t>1696 East 1185 North</t>
  </si>
  <si>
    <t>84341-3036</t>
  </si>
  <si>
    <t>Jimbo</t>
  </si>
  <si>
    <t>Vandygriff</t>
  </si>
  <si>
    <t>jim.vandygriff@aggiemail.usu.edu</t>
  </si>
  <si>
    <t>Luis</t>
  </si>
  <si>
    <t>Vidal</t>
  </si>
  <si>
    <t>435-881-2571</t>
  </si>
  <si>
    <t>luisguillermo.vidal@gmail.com</t>
  </si>
  <si>
    <t>Sergio</t>
  </si>
  <si>
    <t>435-881-6912</t>
  </si>
  <si>
    <t>whigoreo@yahoo.com</t>
  </si>
  <si>
    <t>Don</t>
  </si>
  <si>
    <t>Viers</t>
  </si>
  <si>
    <t>(435) 535-6919</t>
  </si>
  <si>
    <t>conops41@gmail.com</t>
  </si>
  <si>
    <t>Walker</t>
  </si>
  <si>
    <t xml:space="preserve">52 South 200 West </t>
  </si>
  <si>
    <t>Jan 21, 2006</t>
  </si>
  <si>
    <t>Heath</t>
  </si>
  <si>
    <t>Weaver</t>
  </si>
  <si>
    <t>406-241-1727</t>
  </si>
  <si>
    <t>hbweaver@hotmail.com</t>
  </si>
  <si>
    <t>235 West 200 North</t>
  </si>
  <si>
    <t>Welker</t>
  </si>
  <si>
    <t xml:space="preserve">dennis.welker@usu.edu </t>
  </si>
  <si>
    <t>Wiedeman</t>
  </si>
  <si>
    <t>(435) 563-4752</t>
  </si>
  <si>
    <t>867 E 300 N</t>
  </si>
  <si>
    <t>84318-3323</t>
  </si>
  <si>
    <t>Williams</t>
  </si>
  <si>
    <t>(435) 752-4780</t>
  </si>
  <si>
    <t>(435) 757-6487</t>
  </si>
  <si>
    <t xml:space="preserve">bwill42@gmail.com </t>
  </si>
  <si>
    <t>165 Silver Fox Cir</t>
  </si>
  <si>
    <t>84332-9642</t>
  </si>
  <si>
    <t>(435) 753-6268</t>
  </si>
  <si>
    <t>(435) 757-0185</t>
  </si>
  <si>
    <t>nancy.moonbeam@gmail.com</t>
  </si>
  <si>
    <t>Tiana</t>
  </si>
  <si>
    <t>Witkamp</t>
  </si>
  <si>
    <t>Wolfe</t>
  </si>
  <si>
    <t>435-753-1513</t>
  </si>
  <si>
    <t xml:space="preserve">michael.wolfe@aggiemail.usu.edu 
</t>
  </si>
  <si>
    <t>976 Hilcrest Ave</t>
  </si>
  <si>
    <t>Wurtsbaugh</t>
  </si>
  <si>
    <t>Zamecnik</t>
  </si>
  <si>
    <t>435-752-8901</t>
  </si>
  <si>
    <t>435-797-7815</t>
  </si>
  <si>
    <t>d.zamecnik@aggiemail.usu.edu</t>
  </si>
  <si>
    <t>325 South 600 West</t>
  </si>
  <si>
    <t>84323-4658</t>
  </si>
  <si>
    <t>zArchibald</t>
  </si>
  <si>
    <t xml:space="preserve">1237 Cliffside Dr </t>
  </si>
  <si>
    <t>zJohn</t>
  </si>
  <si>
    <t>zBarnes</t>
  </si>
  <si>
    <t xml:space="preserve">100 E 400 S </t>
  </si>
  <si>
    <t>zCraig</t>
  </si>
  <si>
    <t>zFosdick</t>
  </si>
  <si>
    <t>435-770-0473</t>
  </si>
  <si>
    <t>craig.fosdick@gmail.com</t>
  </si>
  <si>
    <t>zGallagher</t>
  </si>
  <si>
    <t xml:space="preserve">145 West 500 North </t>
  </si>
  <si>
    <t>zRichard</t>
  </si>
  <si>
    <t>zHurren</t>
  </si>
  <si>
    <t>zCaitlin</t>
  </si>
  <si>
    <t>zLaughlin</t>
  </si>
  <si>
    <t>435-881-0923</t>
  </si>
  <si>
    <t xml:space="preserve">gaeliccat@gmail.com </t>
  </si>
  <si>
    <t>PO Box 280</t>
  </si>
  <si>
    <t>84332-0280</t>
  </si>
  <si>
    <t>zLiberatore</t>
  </si>
  <si>
    <t>(435) 232-7944</t>
  </si>
  <si>
    <t>aliberat@hotmail.com</t>
  </si>
  <si>
    <t>Andrea</t>
  </si>
  <si>
    <t>zGary</t>
  </si>
  <si>
    <t>zMeunier</t>
  </si>
  <si>
    <t>(435) 881-8594</t>
  </si>
  <si>
    <t>AspenGMM@aol.com</t>
  </si>
  <si>
    <t xml:space="preserve">438 North 300 East </t>
  </si>
  <si>
    <t>zWill</t>
  </si>
  <si>
    <t>zPitkin</t>
  </si>
  <si>
    <t>zBrandon</t>
  </si>
  <si>
    <t>zSpencer</t>
  </si>
  <si>
    <t>Chevna?</t>
  </si>
  <si>
    <t>(435) 881-5572</t>
  </si>
  <si>
    <t>Isaac</t>
  </si>
  <si>
    <t>Patrick</t>
  </si>
  <si>
    <t>Megan</t>
  </si>
  <si>
    <t>Merilyn</t>
  </si>
  <si>
    <t>Wright</t>
  </si>
  <si>
    <t>(614)905 1311</t>
  </si>
  <si>
    <t>wright.merilyn@gmail.com</t>
  </si>
  <si>
    <t>Schmidt</t>
  </si>
  <si>
    <t>Kendall</t>
  </si>
  <si>
    <t>Savannah</t>
  </si>
  <si>
    <t>Stone</t>
  </si>
  <si>
    <t>Samuel</t>
  </si>
  <si>
    <t>Zach</t>
  </si>
  <si>
    <t>Schuman</t>
  </si>
  <si>
    <t>A</t>
  </si>
  <si>
    <t>Jaxson</t>
  </si>
  <si>
    <t>Stan</t>
  </si>
  <si>
    <t>Buddy</t>
  </si>
  <si>
    <t>Hoffman</t>
  </si>
  <si>
    <t>Kimbell</t>
  </si>
  <si>
    <t>DanielKimbell@gmail.com</t>
  </si>
  <si>
    <t>Sector 1</t>
  </si>
  <si>
    <t>Sector 2</t>
  </si>
  <si>
    <t>Sector 3</t>
  </si>
  <si>
    <t>Sector 4</t>
  </si>
  <si>
    <t>Sector 5</t>
  </si>
  <si>
    <t>Sector 6</t>
  </si>
  <si>
    <t>Sector 7</t>
  </si>
  <si>
    <t>Sector 8</t>
  </si>
  <si>
    <t>Sector 9</t>
  </si>
  <si>
    <t>Sector 10</t>
  </si>
  <si>
    <t>Sector 11</t>
  </si>
  <si>
    <t>peregrine falcon might have been seen in sector 8</t>
  </si>
  <si>
    <t>1 in count week in sector 1</t>
  </si>
  <si>
    <t>81 species</t>
  </si>
  <si>
    <t>Sector</t>
  </si>
  <si>
    <t>Party</t>
  </si>
  <si>
    <t>Hours Foot</t>
  </si>
  <si>
    <t>Miles Foot</t>
  </si>
  <si>
    <t>Hours Car</t>
  </si>
  <si>
    <t>Miles Car</t>
  </si>
  <si>
    <t>Hours Ski</t>
  </si>
  <si>
    <t>Miles Ski</t>
  </si>
  <si>
    <t>Hours Snowshoe</t>
  </si>
  <si>
    <t>Miles Snowshoe</t>
  </si>
  <si>
    <t>Hours Other (Feeders)</t>
  </si>
  <si>
    <t>Miles Other (Biking)</t>
  </si>
  <si>
    <t>Hours Owling</t>
  </si>
  <si>
    <t>Miles Owling</t>
  </si>
  <si>
    <t>Parties Field</t>
  </si>
  <si>
    <t>Hours</t>
  </si>
  <si>
    <t>Miles</t>
  </si>
  <si>
    <t># Participants</t>
  </si>
  <si>
    <t>Hours Feeders</t>
  </si>
  <si>
    <t xml:space="preserve">Sources: </t>
  </si>
  <si>
    <t>Daily max/min data: weather.campbellsci.com. Go to "Logan/28 Day Table"</t>
  </si>
  <si>
    <t>Hourly data: weather.campbellsci.com. Go to "Logan/24 Hour Table" for hourly data on wind, but do it twice, once in the morning and once the morning after, to get a full 24 hour dataset.</t>
  </si>
  <si>
    <t>Logan - 28 Day Table</t>
  </si>
  <si>
    <t>Date</t>
  </si>
  <si>
    <t>Maximum Air</t>
  </si>
  <si>
    <t>Minimum Air</t>
  </si>
  <si>
    <t>Temperature</t>
  </si>
  <si>
    <t>Precipitation</t>
  </si>
  <si>
    <t>Evapotranspiration</t>
  </si>
  <si>
    <t>(°F)</t>
  </si>
  <si>
    <t>(inches)</t>
  </si>
  <si>
    <t>(ETos) (inches)</t>
  </si>
  <si>
    <t>2019/12/16</t>
  </si>
  <si>
    <t>2019/12/15</t>
  </si>
  <si>
    <t>2019/12/14</t>
  </si>
  <si>
    <t>2019/12/13</t>
  </si>
  <si>
    <t>2019/12/12</t>
  </si>
  <si>
    <t>2019/12/11</t>
  </si>
  <si>
    <t>2019/12/10</t>
  </si>
  <si>
    <t>2019/12/09</t>
  </si>
  <si>
    <t>2019/12/08</t>
  </si>
  <si>
    <t>2019/12/07</t>
  </si>
  <si>
    <t>2019/12/06</t>
  </si>
  <si>
    <t>2019/12/05</t>
  </si>
  <si>
    <t>2019/12/04</t>
  </si>
  <si>
    <t>2019/12/03</t>
  </si>
  <si>
    <t>2019/12/02</t>
  </si>
  <si>
    <t>2019/12/01</t>
  </si>
  <si>
    <t>2019/11/30</t>
  </si>
  <si>
    <t>2019/11/29</t>
  </si>
  <si>
    <t>2019/11/28</t>
  </si>
  <si>
    <t>2019/11/27</t>
  </si>
  <si>
    <t>2019/11/26</t>
  </si>
  <si>
    <t>2019/11/25</t>
  </si>
  <si>
    <t>2019/11/24</t>
  </si>
  <si>
    <t>2019/11/23</t>
  </si>
  <si>
    <t>2019/11/22</t>
  </si>
  <si>
    <t>2019/11/21</t>
  </si>
  <si>
    <t>2019/11/20</t>
  </si>
  <si>
    <t>2019/11/19</t>
  </si>
  <si>
    <t>Winds were calm to light all day long.  Day was cloudy, with snow flurries all morning that abated by afternoon.  These obscured distant visibilty (e.g hawks)</t>
  </si>
  <si>
    <t xml:space="preserve">Tabular Listing: December 13, 2019 - 23:00 through December 14, 2019 - 23:00 MST </t>
  </si>
  <si>
    <t>Logan - 24 Hour Table</t>
  </si>
  <si>
    <t xml:space="preserve">Time(MST) </t>
  </si>
  <si>
    <t xml:space="preserve">Temperature </t>
  </si>
  <si>
    <t xml:space="preserve">Dew </t>
  </si>
  <si>
    <t xml:space="preserve">Wet Bulb </t>
  </si>
  <si>
    <t xml:space="preserve">Relative </t>
  </si>
  <si>
    <t xml:space="preserve">Wind </t>
  </si>
  <si>
    <t xml:space="preserve">Quality </t>
  </si>
  <si>
    <t xml:space="preserve">Solar </t>
  </si>
  <si>
    <t xml:space="preserve">Precipitation </t>
  </si>
  <si>
    <t xml:space="preserve">Point </t>
  </si>
  <si>
    <t xml:space="preserve">Humidity </t>
  </si>
  <si>
    <t xml:space="preserve">Speed </t>
  </si>
  <si>
    <t xml:space="preserve">Direction </t>
  </si>
  <si>
    <t xml:space="preserve">check </t>
  </si>
  <si>
    <t xml:space="preserve">Radiation </t>
  </si>
  <si>
    <t xml:space="preserve">1hr </t>
  </si>
  <si>
    <t xml:space="preserve">° F </t>
  </si>
  <si>
    <t xml:space="preserve">% </t>
  </si>
  <si>
    <t xml:space="preserve"> mph </t>
  </si>
  <si>
    <t xml:space="preserve"> W/m*m </t>
  </si>
  <si>
    <t xml:space="preserve"> in </t>
  </si>
  <si>
    <t xml:space="preserve">OK  </t>
  </si>
  <si>
    <t xml:space="preserve">NNE </t>
  </si>
  <si>
    <t xml:space="preserve">NW </t>
  </si>
  <si>
    <t xml:space="preserve">N </t>
  </si>
  <si>
    <t>?</t>
  </si>
  <si>
    <t>.</t>
  </si>
  <si>
    <t>MISSING</t>
  </si>
  <si>
    <t>FEEDER</t>
  </si>
  <si>
    <t>DATA</t>
  </si>
  <si>
    <t>cw 2</t>
  </si>
  <si>
    <t>Woodhouse's Scrub-Jay</t>
  </si>
  <si>
    <t>cw 1</t>
  </si>
  <si>
    <t>cw1</t>
  </si>
  <si>
    <t>Anatinae sp. (unidentified teal sp.)</t>
  </si>
  <si>
    <t xml:space="preserve">Accipitor sp. (unidentified raptor) </t>
  </si>
  <si>
    <t>total count</t>
  </si>
  <si>
    <t>total species</t>
  </si>
  <si>
    <t>2017 CBC Effort</t>
  </si>
  <si>
    <t>ate &amp; Time</t>
  </si>
  <si>
    <t>Solar</t>
  </si>
  <si>
    <t>Wind</t>
  </si>
  <si>
    <t>Air</t>
  </si>
  <si>
    <t>Relative</t>
  </si>
  <si>
    <t>Barometric</t>
  </si>
  <si>
    <t>Radiation</t>
  </si>
  <si>
    <t>Speed</t>
  </si>
  <si>
    <t>Direction</t>
  </si>
  <si>
    <t>Humidity</t>
  </si>
  <si>
    <t>Pressure</t>
  </si>
  <si>
    <t>(W/m²)</t>
  </si>
  <si>
    <t>(mph)</t>
  </si>
  <si>
    <t>(degrees)</t>
  </si>
  <si>
    <t>(%)</t>
  </si>
  <si>
    <t>(inHg)</t>
  </si>
  <si>
    <t>Family</t>
  </si>
  <si>
    <t>Genus</t>
  </si>
  <si>
    <t>Species</t>
  </si>
  <si>
    <t>Loons (Gaviidae)</t>
  </si>
  <si>
    <t>Gavia</t>
  </si>
  <si>
    <t>stellata</t>
  </si>
  <si>
    <t>Red-throated Loon</t>
  </si>
  <si>
    <t>arctica</t>
  </si>
  <si>
    <t>Arctic Loon</t>
  </si>
  <si>
    <t>pacifica</t>
  </si>
  <si>
    <t>Pacific Loon</t>
  </si>
  <si>
    <t>immer</t>
  </si>
  <si>
    <t>Common Loon</t>
  </si>
  <si>
    <t>adamsii</t>
  </si>
  <si>
    <t>Yellow-billed Loon</t>
  </si>
  <si>
    <t>Grebes (Podicipedidae)</t>
  </si>
  <si>
    <t>Tachybaptus</t>
  </si>
  <si>
    <t>dominicus</t>
  </si>
  <si>
    <t>Least Grebe</t>
  </si>
  <si>
    <t>Podilymbus</t>
  </si>
  <si>
    <t>podiceps</t>
  </si>
  <si>
    <t>Podiceps</t>
  </si>
  <si>
    <t>auritus</t>
  </si>
  <si>
    <t>Horned Grebe</t>
  </si>
  <si>
    <t>grisegena</t>
  </si>
  <si>
    <t>Red-necked Grebe</t>
  </si>
  <si>
    <t>nigricollis</t>
  </si>
  <si>
    <t>Aechmophorus</t>
  </si>
  <si>
    <t>occidentalis</t>
  </si>
  <si>
    <t>Western Grebe</t>
  </si>
  <si>
    <t>clarkii</t>
  </si>
  <si>
    <t>Albatrosses (Diomedeidae)</t>
  </si>
  <si>
    <t>Diomedea</t>
  </si>
  <si>
    <t>exulans</t>
  </si>
  <si>
    <t>Wandering Albatross</t>
  </si>
  <si>
    <t>Phoebastria</t>
  </si>
  <si>
    <t>albatrus</t>
  </si>
  <si>
    <t>Short-tailed Albatross</t>
  </si>
  <si>
    <t>nigripes</t>
  </si>
  <si>
    <t>Black-footed Albatross</t>
  </si>
  <si>
    <t>immutabilis</t>
  </si>
  <si>
    <t>Laysan Albatross</t>
  </si>
  <si>
    <t>Thalassarche</t>
  </si>
  <si>
    <t>melanophris</t>
  </si>
  <si>
    <t>Black-browed Albatross</t>
  </si>
  <si>
    <t>cauta</t>
  </si>
  <si>
    <t>White-capped Albatross</t>
  </si>
  <si>
    <t>chlororhynchos</t>
  </si>
  <si>
    <t>Yellow-nosed Albatross</t>
  </si>
  <si>
    <t>Shearwaters and Petrels (Procellariidae)</t>
  </si>
  <si>
    <t>Fulmarus</t>
  </si>
  <si>
    <t>glacialis</t>
  </si>
  <si>
    <t>Northern Fulmar</t>
  </si>
  <si>
    <t>Pterodroma</t>
  </si>
  <si>
    <t>hasitata</t>
  </si>
  <si>
    <t>Black-capped Petrel</t>
  </si>
  <si>
    <t>inexpectata</t>
  </si>
  <si>
    <t>Mottled Petrel</t>
  </si>
  <si>
    <t>ultima</t>
  </si>
  <si>
    <t>Murphy's Petrel</t>
  </si>
  <si>
    <t>arminjoniana</t>
  </si>
  <si>
    <t>Herald Petrel</t>
  </si>
  <si>
    <t>cookii</t>
  </si>
  <si>
    <t>Cook's Petrel</t>
  </si>
  <si>
    <t>longirostris</t>
  </si>
  <si>
    <t>Stejneger's Petrel</t>
  </si>
  <si>
    <t>Calonectris</t>
  </si>
  <si>
    <t>leucomelas</t>
  </si>
  <si>
    <t>Streaked Shearwater</t>
  </si>
  <si>
    <t>diomedea</t>
  </si>
  <si>
    <t>Cory's Shearwater</t>
  </si>
  <si>
    <t>Puffinus</t>
  </si>
  <si>
    <t>creatopus</t>
  </si>
  <si>
    <t>Pink-footed Shearwater</t>
  </si>
  <si>
    <t>carneipes</t>
  </si>
  <si>
    <t>Flesh-footed Shearwater</t>
  </si>
  <si>
    <t>gravis</t>
  </si>
  <si>
    <t>Great Shearwater</t>
  </si>
  <si>
    <t>bulleri</t>
  </si>
  <si>
    <t>Buller's Shearwater</t>
  </si>
  <si>
    <t>griseus</t>
  </si>
  <si>
    <t>Sooty Shearwater</t>
  </si>
  <si>
    <t>tenuirostris</t>
  </si>
  <si>
    <t>Short-tailed Shearwater</t>
  </si>
  <si>
    <t>puffinus</t>
  </si>
  <si>
    <t>Manx Shearwater</t>
  </si>
  <si>
    <t>opisthomelas</t>
  </si>
  <si>
    <t>Black-vented Shearwater</t>
  </si>
  <si>
    <t>assimilis</t>
  </si>
  <si>
    <t>Barolo Shearwater</t>
  </si>
  <si>
    <t>lherminieri</t>
  </si>
  <si>
    <t>Audubon's Shearwater</t>
  </si>
  <si>
    <t>pacificus</t>
  </si>
  <si>
    <t>Wedge-tailed Shearwater</t>
  </si>
  <si>
    <t>Storm-Petrels (Hydrobatidae)</t>
  </si>
  <si>
    <t>Oceanites</t>
  </si>
  <si>
    <t>oceanicus</t>
  </si>
  <si>
    <t>Wilson's Storm-Petrel</t>
  </si>
  <si>
    <t>Pelagodroma</t>
  </si>
  <si>
    <t>marina</t>
  </si>
  <si>
    <t>White-faced Storm-Petrel</t>
  </si>
  <si>
    <t>Hydrobates</t>
  </si>
  <si>
    <t>pelagicus</t>
  </si>
  <si>
    <t>European Storm-Petrel</t>
  </si>
  <si>
    <t>Oceanodroma</t>
  </si>
  <si>
    <t>furcata</t>
  </si>
  <si>
    <t>Fork-tailed Storm-Petrel</t>
  </si>
  <si>
    <t>leucorhoa</t>
  </si>
  <si>
    <t>Leach's Storm-Petrel</t>
  </si>
  <si>
    <t>homochroa</t>
  </si>
  <si>
    <t>Ashy Storm-Petrel</t>
  </si>
  <si>
    <t>castro</t>
  </si>
  <si>
    <t>Band-rumped Storm-Petrel</t>
  </si>
  <si>
    <t>tethys</t>
  </si>
  <si>
    <t>Wedge-rumped Storm-Petrel</t>
  </si>
  <si>
    <t>melania</t>
  </si>
  <si>
    <t>Black Storm-Petrel</t>
  </si>
  <si>
    <t>microsoma</t>
  </si>
  <si>
    <t>Least Storm-Petrel</t>
  </si>
  <si>
    <t>Tropicbirds (Phaethontidae)</t>
  </si>
  <si>
    <t>Phaethon</t>
  </si>
  <si>
    <t>lepturus</t>
  </si>
  <si>
    <t>White-tailed Tropicbird</t>
  </si>
  <si>
    <t>aethereus</t>
  </si>
  <si>
    <t>Red-billed Tropicbird</t>
  </si>
  <si>
    <t>rubricauda</t>
  </si>
  <si>
    <t>Red-tailed Tropicbird</t>
  </si>
  <si>
    <t>Boobies and Gannets (Sulidae)</t>
  </si>
  <si>
    <t>Sula</t>
  </si>
  <si>
    <t>dactylatra</t>
  </si>
  <si>
    <t>Masked Booby</t>
  </si>
  <si>
    <t>nebouxii</t>
  </si>
  <si>
    <t>Blue-footed Booby</t>
  </si>
  <si>
    <t>leucogaster</t>
  </si>
  <si>
    <t>Brown Booby</t>
  </si>
  <si>
    <t>sula</t>
  </si>
  <si>
    <t>Red-footed Booby</t>
  </si>
  <si>
    <t>Morus</t>
  </si>
  <si>
    <t>bassanus</t>
  </si>
  <si>
    <t>Northern Gannet</t>
  </si>
  <si>
    <t>Pelicans (Pelecanidae)</t>
  </si>
  <si>
    <t>Pelecanus</t>
  </si>
  <si>
    <t>erythrorhynchos</t>
  </si>
  <si>
    <t>Brown Pelican</t>
  </si>
  <si>
    <t>Cormorants (Phalacrocoracidae)</t>
  </si>
  <si>
    <t>Phalacrocorax</t>
  </si>
  <si>
    <t>carbo</t>
  </si>
  <si>
    <t>Great Cormorant</t>
  </si>
  <si>
    <t>brasilianus</t>
  </si>
  <si>
    <t>Neotropic Cormorant</t>
  </si>
  <si>
    <t>penicillatus</t>
  </si>
  <si>
    <t>Brandt's Cormorant</t>
  </si>
  <si>
    <t>Pelagic Cormorant</t>
  </si>
  <si>
    <t>urile</t>
  </si>
  <si>
    <t>Red-faced Cormorant</t>
  </si>
  <si>
    <t>Darters (Anhingidae)</t>
  </si>
  <si>
    <t>Anhinga</t>
  </si>
  <si>
    <t>anhinga</t>
  </si>
  <si>
    <t>Frigatebirds (Fregatidae)</t>
  </si>
  <si>
    <t>Fregata</t>
  </si>
  <si>
    <t>magnificens</t>
  </si>
  <si>
    <t>Magnificent Frigatebird</t>
  </si>
  <si>
    <t>Bitterns, Herons, and Allies (Ardeidae)</t>
  </si>
  <si>
    <t>Botaurus</t>
  </si>
  <si>
    <t>lentiginosus</t>
  </si>
  <si>
    <t>Ixobrychus</t>
  </si>
  <si>
    <t>exilis</t>
  </si>
  <si>
    <t>Least Bittern</t>
  </si>
  <si>
    <t>Ardea</t>
  </si>
  <si>
    <t>herodias</t>
  </si>
  <si>
    <t>alba</t>
  </si>
  <si>
    <t>Egretta</t>
  </si>
  <si>
    <t>eulophotes</t>
  </si>
  <si>
    <t>Chinese Egret</t>
  </si>
  <si>
    <t>garzetta</t>
  </si>
  <si>
    <t>Little Egret</t>
  </si>
  <si>
    <t>thula</t>
  </si>
  <si>
    <t>Snowy Egret</t>
  </si>
  <si>
    <t>gularis</t>
  </si>
  <si>
    <t>Western Reef-Heron</t>
  </si>
  <si>
    <t>caerulea</t>
  </si>
  <si>
    <t>Little Blue Heron</t>
  </si>
  <si>
    <t>tricolor</t>
  </si>
  <si>
    <t>Tricolored Heron</t>
  </si>
  <si>
    <t>rufescens</t>
  </si>
  <si>
    <t>Reddish Egret</t>
  </si>
  <si>
    <t>Bubulcus</t>
  </si>
  <si>
    <t>ibis</t>
  </si>
  <si>
    <t>Cattle Egret</t>
  </si>
  <si>
    <t>Butorides</t>
  </si>
  <si>
    <t>virescens</t>
  </si>
  <si>
    <t>Green Heron</t>
  </si>
  <si>
    <t>Nycticorax</t>
  </si>
  <si>
    <t>nycticorax</t>
  </si>
  <si>
    <t>Nyctanassa</t>
  </si>
  <si>
    <t>violacea</t>
  </si>
  <si>
    <t>Yellow-crowned Night-Heron</t>
  </si>
  <si>
    <t>Ibises and Spoonbills (Threskiornithidae)</t>
  </si>
  <si>
    <t>Eudocimus</t>
  </si>
  <si>
    <t>albus</t>
  </si>
  <si>
    <t>White Ibis</t>
  </si>
  <si>
    <t>ruber</t>
  </si>
  <si>
    <t>Scarlet Ibis</t>
  </si>
  <si>
    <t>Plegadis</t>
  </si>
  <si>
    <t>falcinellus</t>
  </si>
  <si>
    <t>Glossy Ibis</t>
  </si>
  <si>
    <t>chihi</t>
  </si>
  <si>
    <t>Platalea</t>
  </si>
  <si>
    <t>ajaja</t>
  </si>
  <si>
    <t>Roseate Spoonbill</t>
  </si>
  <si>
    <t>Storks (Ciconiidae)</t>
  </si>
  <si>
    <t>Jabiru</t>
  </si>
  <si>
    <t>mycteria</t>
  </si>
  <si>
    <t>Mycteria</t>
  </si>
  <si>
    <t>americana</t>
  </si>
  <si>
    <t>Wood Stork</t>
  </si>
  <si>
    <t>Flamingos (Phoenicopteridae)</t>
  </si>
  <si>
    <t>Phoenicopterus</t>
  </si>
  <si>
    <t>American Flamingo</t>
  </si>
  <si>
    <t>Ducks, Geese, and Swans (Anatidae)</t>
  </si>
  <si>
    <t>Dendrocygna</t>
  </si>
  <si>
    <t>bicolor</t>
  </si>
  <si>
    <t>Fulvous Whistling-Duck</t>
  </si>
  <si>
    <t>autumnalis</t>
  </si>
  <si>
    <t>Black-bellied Whistling-Duck</t>
  </si>
  <si>
    <t>Cygnus</t>
  </si>
  <si>
    <t>columbianus</t>
  </si>
  <si>
    <t>cygnus</t>
  </si>
  <si>
    <t>Whooper Swan</t>
  </si>
  <si>
    <t>buccinator</t>
  </si>
  <si>
    <t>olor</t>
  </si>
  <si>
    <t>Mute Swan</t>
  </si>
  <si>
    <t>Anser</t>
  </si>
  <si>
    <t>fabablis</t>
  </si>
  <si>
    <t>Taiga Bean Goose</t>
  </si>
  <si>
    <t>brachyrhynchus</t>
  </si>
  <si>
    <t>Pink-footed Goose</t>
  </si>
  <si>
    <t>albifrons</t>
  </si>
  <si>
    <t>anser</t>
  </si>
  <si>
    <t>Graylag Goose</t>
  </si>
  <si>
    <t>Chen</t>
  </si>
  <si>
    <t>caerulescens</t>
  </si>
  <si>
    <t>rossii</t>
  </si>
  <si>
    <t>canagica</t>
  </si>
  <si>
    <t>Emperor Goose</t>
  </si>
  <si>
    <t>Branta</t>
  </si>
  <si>
    <t>bernicla</t>
  </si>
  <si>
    <t>Brant</t>
  </si>
  <si>
    <t>leucopsis</t>
  </si>
  <si>
    <t>Barnacle Goose</t>
  </si>
  <si>
    <t>canadensis</t>
  </si>
  <si>
    <t>hutchinsii</t>
  </si>
  <si>
    <t>Aix</t>
  </si>
  <si>
    <t>sponsa</t>
  </si>
  <si>
    <t>Anas</t>
  </si>
  <si>
    <t>crecca</t>
  </si>
  <si>
    <t>formosa</t>
  </si>
  <si>
    <t>Baikal Teal</t>
  </si>
  <si>
    <t>falcata</t>
  </si>
  <si>
    <t>Falcated Duck</t>
  </si>
  <si>
    <t>rubripes</t>
  </si>
  <si>
    <t>American Black Duck</t>
  </si>
  <si>
    <t>fulvigula</t>
  </si>
  <si>
    <t>Mottled Duck</t>
  </si>
  <si>
    <t>platyrhynchos</t>
  </si>
  <si>
    <t>zonorhyncha</t>
  </si>
  <si>
    <t>Eastern Spot-billed Duck</t>
  </si>
  <si>
    <t>bahamensis</t>
  </si>
  <si>
    <t>White-cheeked Pintail</t>
  </si>
  <si>
    <t>acuta</t>
  </si>
  <si>
    <t>querquedula</t>
  </si>
  <si>
    <t>Garganey</t>
  </si>
  <si>
    <t>discors</t>
  </si>
  <si>
    <t>cyanoptera</t>
  </si>
  <si>
    <t>clypeata</t>
  </si>
  <si>
    <t>strepera</t>
  </si>
  <si>
    <t>penelope</t>
  </si>
  <si>
    <t>Eurasian Wigeon</t>
  </si>
  <si>
    <t>Aythya</t>
  </si>
  <si>
    <t>ferina</t>
  </si>
  <si>
    <t>Common Pochard</t>
  </si>
  <si>
    <t>valisineria</t>
  </si>
  <si>
    <t>collaris</t>
  </si>
  <si>
    <t>fuligula</t>
  </si>
  <si>
    <t>Tufted Duck</t>
  </si>
  <si>
    <t>marila</t>
  </si>
  <si>
    <t>affinis</t>
  </si>
  <si>
    <t>Somateria</t>
  </si>
  <si>
    <t>mollissima</t>
  </si>
  <si>
    <t>Common Eider</t>
  </si>
  <si>
    <t>spectabilis</t>
  </si>
  <si>
    <t>King Eider</t>
  </si>
  <si>
    <t>fischeri</t>
  </si>
  <si>
    <t>Spectacled Eider</t>
  </si>
  <si>
    <t>Polysticta</t>
  </si>
  <si>
    <t>stelleri</t>
  </si>
  <si>
    <t>Steller's Eider</t>
  </si>
  <si>
    <t>Camptorhynchus</t>
  </si>
  <si>
    <t>labradorius</t>
  </si>
  <si>
    <t>Labrador Duck</t>
  </si>
  <si>
    <t>Histrionicus</t>
  </si>
  <si>
    <t>histrionicus</t>
  </si>
  <si>
    <t>Clangula</t>
  </si>
  <si>
    <t>hyemalis</t>
  </si>
  <si>
    <t>Melanitta</t>
  </si>
  <si>
    <t>Black Scoter</t>
  </si>
  <si>
    <t>perspicillata</t>
  </si>
  <si>
    <t>Surf Scoter</t>
  </si>
  <si>
    <t>fusca</t>
  </si>
  <si>
    <t>Bucephala</t>
  </si>
  <si>
    <t>clangula</t>
  </si>
  <si>
    <t>islandica</t>
  </si>
  <si>
    <t>albeola</t>
  </si>
  <si>
    <t>Mergellus</t>
  </si>
  <si>
    <t>albellus</t>
  </si>
  <si>
    <t>Smew</t>
  </si>
  <si>
    <t>Lophodytes</t>
  </si>
  <si>
    <t>cucullatus</t>
  </si>
  <si>
    <t>Mergus</t>
  </si>
  <si>
    <t>merganser</t>
  </si>
  <si>
    <t>serrator</t>
  </si>
  <si>
    <t>Oxyura</t>
  </si>
  <si>
    <t>jamaicensis</t>
  </si>
  <si>
    <t>Nomonyx</t>
  </si>
  <si>
    <t>Masked Duck</t>
  </si>
  <si>
    <t>New World Vultures (Cathartidae)</t>
  </si>
  <si>
    <t>Coragyps</t>
  </si>
  <si>
    <t>atratus</t>
  </si>
  <si>
    <t>Black Vulture</t>
  </si>
  <si>
    <t>Cathartes</t>
  </si>
  <si>
    <t>aura</t>
  </si>
  <si>
    <t>Gymnogyps</t>
  </si>
  <si>
    <t>californianus</t>
  </si>
  <si>
    <t>California Condor</t>
  </si>
  <si>
    <t>Ospreys (Pandionidae)</t>
  </si>
  <si>
    <t>Pandion</t>
  </si>
  <si>
    <t>haliaetus</t>
  </si>
  <si>
    <t>Hawks, Kites, Eagles, and Allies (Accipitridae)</t>
  </si>
  <si>
    <t>Chondrohierax</t>
  </si>
  <si>
    <t>uncinatus</t>
  </si>
  <si>
    <t>Hook-billed Kite</t>
  </si>
  <si>
    <t>Elanoides</t>
  </si>
  <si>
    <t>forficatus</t>
  </si>
  <si>
    <t>Swallow-tailed Kite</t>
  </si>
  <si>
    <t>Rostrhamus</t>
  </si>
  <si>
    <t>sociabilis</t>
  </si>
  <si>
    <t>Snail Kite</t>
  </si>
  <si>
    <t>Ictinia</t>
  </si>
  <si>
    <t>mississippiensis</t>
  </si>
  <si>
    <t>Mississippi Kite</t>
  </si>
  <si>
    <t>Haliaeetus</t>
  </si>
  <si>
    <t>leucocephalus</t>
  </si>
  <si>
    <t>albicilla</t>
  </si>
  <si>
    <t>White-tailed Eagle</t>
  </si>
  <si>
    <t>Steller's Sea-Eagle</t>
  </si>
  <si>
    <t>Circus</t>
  </si>
  <si>
    <t>cyaneus</t>
  </si>
  <si>
    <t>Accipiter</t>
  </si>
  <si>
    <t>striatus</t>
  </si>
  <si>
    <t>cooperii</t>
  </si>
  <si>
    <t>gentilis</t>
  </si>
  <si>
    <t>Buteogallus</t>
  </si>
  <si>
    <t>anthracinus</t>
  </si>
  <si>
    <t>Common Black Hawk</t>
  </si>
  <si>
    <t>Parabuteo</t>
  </si>
  <si>
    <t>unicinatus</t>
  </si>
  <si>
    <t>Harris's Hawk</t>
  </si>
  <si>
    <t>Buteo</t>
  </si>
  <si>
    <t>plagiatus</t>
  </si>
  <si>
    <t>Gray Hawk</t>
  </si>
  <si>
    <t>magnirostris</t>
  </si>
  <si>
    <t>Roadside Hawk</t>
  </si>
  <si>
    <t>lineatus</t>
  </si>
  <si>
    <t>Red-shouldered Hawk</t>
  </si>
  <si>
    <t>platypterus</t>
  </si>
  <si>
    <t>Broad-winged Hawk</t>
  </si>
  <si>
    <t>brachyurus</t>
  </si>
  <si>
    <t>Short-tailed Hawk</t>
  </si>
  <si>
    <t>swainsoni</t>
  </si>
  <si>
    <t>albicaudatus</t>
  </si>
  <si>
    <t>White-tailed Hawk</t>
  </si>
  <si>
    <t>albonotatus</t>
  </si>
  <si>
    <t>Zone-tailed Hawk</t>
  </si>
  <si>
    <t>Harlan's Hawk (196.5)</t>
  </si>
  <si>
    <t>regalis</t>
  </si>
  <si>
    <t>lagopus</t>
  </si>
  <si>
    <t>Aquila</t>
  </si>
  <si>
    <t>chrysaetos</t>
  </si>
  <si>
    <t>Caracaras and Falcons (Falconidae)</t>
  </si>
  <si>
    <t>Caracara</t>
  </si>
  <si>
    <t>cheriway</t>
  </si>
  <si>
    <t>Crested Caracara</t>
  </si>
  <si>
    <t>Falco</t>
  </si>
  <si>
    <t>tinnunculus</t>
  </si>
  <si>
    <t>Eurasian Kestrel</t>
  </si>
  <si>
    <t>sparverius</t>
  </si>
  <si>
    <t>columbarius</t>
  </si>
  <si>
    <t>femoralis</t>
  </si>
  <si>
    <t>Aplomado Falcon</t>
  </si>
  <si>
    <t>subbuteo</t>
  </si>
  <si>
    <t>Eurasian Hobby</t>
  </si>
  <si>
    <t>peregrinus</t>
  </si>
  <si>
    <t>rusticolus</t>
  </si>
  <si>
    <t>Gyrfalcon</t>
  </si>
  <si>
    <t>mexicanus</t>
  </si>
  <si>
    <t>Curassows and Guans (Cracidae)</t>
  </si>
  <si>
    <t>Ortalis</t>
  </si>
  <si>
    <t>vetula</t>
  </si>
  <si>
    <t>Plain Chachalaca</t>
  </si>
  <si>
    <t>Partridges, Grouse, Turkeys, and Old World Quail (Phasianida</t>
  </si>
  <si>
    <t>Perdix</t>
  </si>
  <si>
    <t>perdix</t>
  </si>
  <si>
    <t>Francolinus</t>
  </si>
  <si>
    <t>francolinus</t>
  </si>
  <si>
    <t>Black Francolin</t>
  </si>
  <si>
    <t>Alectoris</t>
  </si>
  <si>
    <t>chukar</t>
  </si>
  <si>
    <t>Phasianus</t>
  </si>
  <si>
    <t>colchicus</t>
  </si>
  <si>
    <t>Falcipennis</t>
  </si>
  <si>
    <t>Spruce Grouse</t>
  </si>
  <si>
    <t>Dendragapus</t>
  </si>
  <si>
    <t>obscurus</t>
  </si>
  <si>
    <t>fuliginosus</t>
  </si>
  <si>
    <t>Sooty Grouse</t>
  </si>
  <si>
    <t>Lagopus</t>
  </si>
  <si>
    <t>Willow Ptarmigan</t>
  </si>
  <si>
    <t>muta</t>
  </si>
  <si>
    <t>Rock Ptarmigan</t>
  </si>
  <si>
    <t>leucura</t>
  </si>
  <si>
    <t>White-tailed Ptarmigan</t>
  </si>
  <si>
    <t>Bonasa</t>
  </si>
  <si>
    <t>umbellus</t>
  </si>
  <si>
    <t>Centrocercus</t>
  </si>
  <si>
    <t>urophasianus</t>
  </si>
  <si>
    <t>Greater Sage-Grouse</t>
  </si>
  <si>
    <t>Tympanuchus</t>
  </si>
  <si>
    <t>cupido</t>
  </si>
  <si>
    <t>Greater Prairie-Chicken</t>
  </si>
  <si>
    <t>pallidicinctus</t>
  </si>
  <si>
    <t>Lesser Prairie-Chicken</t>
  </si>
  <si>
    <t>phasianellus</t>
  </si>
  <si>
    <t>Meleagris</t>
  </si>
  <si>
    <t>gallopavo</t>
  </si>
  <si>
    <t>New World Quail (Odontophoridae)</t>
  </si>
  <si>
    <t>Cyrtonyx</t>
  </si>
  <si>
    <t>montezumae</t>
  </si>
  <si>
    <t>Montezuma Quail</t>
  </si>
  <si>
    <t>Colinus</t>
  </si>
  <si>
    <t>virginianus</t>
  </si>
  <si>
    <t>Northern Bobwhite</t>
  </si>
  <si>
    <t>Callipepla</t>
  </si>
  <si>
    <t>squamata</t>
  </si>
  <si>
    <t>Scaled Quail</t>
  </si>
  <si>
    <t>gambelii</t>
  </si>
  <si>
    <t>Gambel's Quail</t>
  </si>
  <si>
    <t>californica</t>
  </si>
  <si>
    <t>Oreortyx</t>
  </si>
  <si>
    <t>pictus</t>
  </si>
  <si>
    <t>Mountain Quail</t>
  </si>
  <si>
    <t>Rails, Gallinules, and Coots (Rallidae)</t>
  </si>
  <si>
    <t>Coturnicops</t>
  </si>
  <si>
    <t>noveboracensis</t>
  </si>
  <si>
    <t>Yellow Rail</t>
  </si>
  <si>
    <t>Laterallus</t>
  </si>
  <si>
    <t>Black Rail</t>
  </si>
  <si>
    <t>Crex</t>
  </si>
  <si>
    <t>crex</t>
  </si>
  <si>
    <t>Corn Crake</t>
  </si>
  <si>
    <t>Rallus</t>
  </si>
  <si>
    <t>Clapper Rail</t>
  </si>
  <si>
    <t>elegans</t>
  </si>
  <si>
    <t>King Rail</t>
  </si>
  <si>
    <t>limicola</t>
  </si>
  <si>
    <t>Porzana</t>
  </si>
  <si>
    <t>carolina</t>
  </si>
  <si>
    <t>Neocrex</t>
  </si>
  <si>
    <t>erythrops</t>
  </si>
  <si>
    <t>Paint-billed Crake</t>
  </si>
  <si>
    <t>Pardirallus</t>
  </si>
  <si>
    <t>maculatus</t>
  </si>
  <si>
    <t>Spotted Rail</t>
  </si>
  <si>
    <t>Porphyrio</t>
  </si>
  <si>
    <t>martinicus</t>
  </si>
  <si>
    <t>Purple Gallinule</t>
  </si>
  <si>
    <t>Gallinula</t>
  </si>
  <si>
    <t>chloropus</t>
  </si>
  <si>
    <t>Common Moorhen</t>
  </si>
  <si>
    <t>Fulica</t>
  </si>
  <si>
    <t>atra</t>
  </si>
  <si>
    <t>Eurasian Coot</t>
  </si>
  <si>
    <t>caribaea</t>
  </si>
  <si>
    <t>Caribbean Coot</t>
  </si>
  <si>
    <t>Limpkins (Aramidae)</t>
  </si>
  <si>
    <t>Aramus</t>
  </si>
  <si>
    <t>guarauna</t>
  </si>
  <si>
    <t>Limpkin</t>
  </si>
  <si>
    <t>Cranes (Gruidae)</t>
  </si>
  <si>
    <t>Grus</t>
  </si>
  <si>
    <t>grus</t>
  </si>
  <si>
    <t>Common Crane</t>
  </si>
  <si>
    <t>Whooping Crane</t>
  </si>
  <si>
    <t>Thick-knees (Burhinidae)</t>
  </si>
  <si>
    <t>Burhinus</t>
  </si>
  <si>
    <t>bistriatus</t>
  </si>
  <si>
    <t>Double-striped Thick-knee</t>
  </si>
  <si>
    <t>Lapwings and Plovers (Charadriidae)</t>
  </si>
  <si>
    <t>Vanellus</t>
  </si>
  <si>
    <t>vanellus</t>
  </si>
  <si>
    <t>Northern Lapwing</t>
  </si>
  <si>
    <t>Pluvialis</t>
  </si>
  <si>
    <t>squatarola</t>
  </si>
  <si>
    <t>Black-bellied Plover</t>
  </si>
  <si>
    <t>apricaria</t>
  </si>
  <si>
    <t>European Golden-Plover</t>
  </si>
  <si>
    <t>dominica</t>
  </si>
  <si>
    <t>American Golden-Plover</t>
  </si>
  <si>
    <t>fulva</t>
  </si>
  <si>
    <t>Pacific Golden-Plover</t>
  </si>
  <si>
    <t>Charadrius</t>
  </si>
  <si>
    <t>mongolus</t>
  </si>
  <si>
    <t>Lesser Sand-Plover</t>
  </si>
  <si>
    <t>nivosus</t>
  </si>
  <si>
    <t>Snowy Plover</t>
  </si>
  <si>
    <t>wilsonia</t>
  </si>
  <si>
    <t>Wilson's Plover</t>
  </si>
  <si>
    <t>hiaticula</t>
  </si>
  <si>
    <t>Common Ringed Plover</t>
  </si>
  <si>
    <t>semipalmatus</t>
  </si>
  <si>
    <t>Semipalmated Plover</t>
  </si>
  <si>
    <t>melodus</t>
  </si>
  <si>
    <t>Piping Plover</t>
  </si>
  <si>
    <t>dubius</t>
  </si>
  <si>
    <t>Little Ringed Plover</t>
  </si>
  <si>
    <t>vociferus</t>
  </si>
  <si>
    <t>montanus</t>
  </si>
  <si>
    <t>Mountain Plover</t>
  </si>
  <si>
    <t>morinellus</t>
  </si>
  <si>
    <t>Eurasian Dotterel</t>
  </si>
  <si>
    <t>Oystercatchers (Haematopodidae)</t>
  </si>
  <si>
    <t>Haematopus</t>
  </si>
  <si>
    <t>palliatus</t>
  </si>
  <si>
    <t>American Oystercatcher</t>
  </si>
  <si>
    <t>bachmani</t>
  </si>
  <si>
    <t>Black Oystercatcher</t>
  </si>
  <si>
    <t>Stilts and Avocets (Recurvirostridae)</t>
  </si>
  <si>
    <t>Himantopus</t>
  </si>
  <si>
    <t>himantopus</t>
  </si>
  <si>
    <t>Black-winged Stilt</t>
  </si>
  <si>
    <t>Black-necked Stilt</t>
  </si>
  <si>
    <t>Recurvirostra</t>
  </si>
  <si>
    <t>American Avocet</t>
  </si>
  <si>
    <t>Pratincoles (Glareolidae)</t>
  </si>
  <si>
    <t>Glareola</t>
  </si>
  <si>
    <t>maldivarum</t>
  </si>
  <si>
    <t>Oriental Pratincole</t>
  </si>
  <si>
    <t>Jacanas (Jacanidae)</t>
  </si>
  <si>
    <t>Jacana</t>
  </si>
  <si>
    <t>spinosa</t>
  </si>
  <si>
    <t>Northern Jacana</t>
  </si>
  <si>
    <t>Sandpipers, Phalaropes, and Allies (Scolopacidae)</t>
  </si>
  <si>
    <t>Tringa</t>
  </si>
  <si>
    <t>nebularia</t>
  </si>
  <si>
    <t>Common Greenshank</t>
  </si>
  <si>
    <t>melanoleuca</t>
  </si>
  <si>
    <t>flavipes</t>
  </si>
  <si>
    <t>stagnatilis</t>
  </si>
  <si>
    <t>Marsh Sandpiper</t>
  </si>
  <si>
    <t>erythropus</t>
  </si>
  <si>
    <t>Spotted Redshank</t>
  </si>
  <si>
    <t>glareola</t>
  </si>
  <si>
    <t>Wood Sandpiper</t>
  </si>
  <si>
    <t>ochropus</t>
  </si>
  <si>
    <t>Green Sandpiper</t>
  </si>
  <si>
    <t>solitaria</t>
  </si>
  <si>
    <t>Solitary Sandpiper</t>
  </si>
  <si>
    <t>semipalmata</t>
  </si>
  <si>
    <t>Willet</t>
  </si>
  <si>
    <t>incana</t>
  </si>
  <si>
    <t>Wandering Tattler</t>
  </si>
  <si>
    <t>brevipes</t>
  </si>
  <si>
    <t>Gray-tailed Tattler</t>
  </si>
  <si>
    <t>Actitis</t>
  </si>
  <si>
    <t>hypoleucos</t>
  </si>
  <si>
    <t>Common Sandpiper</t>
  </si>
  <si>
    <t>macularius</t>
  </si>
  <si>
    <t>Spotted Sandpiper</t>
  </si>
  <si>
    <t>Xenus</t>
  </si>
  <si>
    <t>cinereus</t>
  </si>
  <si>
    <t>Terek Sandpiper</t>
  </si>
  <si>
    <t>Bartramia</t>
  </si>
  <si>
    <t>longicauda</t>
  </si>
  <si>
    <t>Upland Sandpiper</t>
  </si>
  <si>
    <t>Numenius</t>
  </si>
  <si>
    <t>borealis</t>
  </si>
  <si>
    <t>Eskimo Curlew</t>
  </si>
  <si>
    <t>minutus</t>
  </si>
  <si>
    <t>Little Curlew</t>
  </si>
  <si>
    <t>phaeopus</t>
  </si>
  <si>
    <t>Whimbrel</t>
  </si>
  <si>
    <t>tahitiensis</t>
  </si>
  <si>
    <t>Bristle-thighed Curlew</t>
  </si>
  <si>
    <t>Slender-billed Curlew</t>
  </si>
  <si>
    <t>madagascariensis</t>
  </si>
  <si>
    <t>Far Eastern Curlew</t>
  </si>
  <si>
    <t>arquata</t>
  </si>
  <si>
    <t>Eurasian Curlew</t>
  </si>
  <si>
    <t>americanus</t>
  </si>
  <si>
    <t>Long-billed Curlew</t>
  </si>
  <si>
    <t>Limosa</t>
  </si>
  <si>
    <t>limosa</t>
  </si>
  <si>
    <t>Black-tailed Godwit</t>
  </si>
  <si>
    <t>haemastica</t>
  </si>
  <si>
    <t>Hudsonian Godwit</t>
  </si>
  <si>
    <t>lapponica</t>
  </si>
  <si>
    <t>Bar-tailed Godwit</t>
  </si>
  <si>
    <t>fedoa</t>
  </si>
  <si>
    <t>Marbled Godwit</t>
  </si>
  <si>
    <t>Arenaria</t>
  </si>
  <si>
    <t>interpres</t>
  </si>
  <si>
    <t>Ruddy Turnstone</t>
  </si>
  <si>
    <t>melanocephala</t>
  </si>
  <si>
    <t>Black Turnstone</t>
  </si>
  <si>
    <t>Calidris</t>
  </si>
  <si>
    <t>virgata</t>
  </si>
  <si>
    <t>Surfbird</t>
  </si>
  <si>
    <t>Great Knot</t>
  </si>
  <si>
    <t>canutus</t>
  </si>
  <si>
    <t>Red Knot</t>
  </si>
  <si>
    <t>Sanderling</t>
  </si>
  <si>
    <t>pusilla</t>
  </si>
  <si>
    <t>Semipalmated Sandpiper</t>
  </si>
  <si>
    <t>mauri</t>
  </si>
  <si>
    <t>Western Sandpiper</t>
  </si>
  <si>
    <t>ruficollis</t>
  </si>
  <si>
    <t>Red-necked Stint</t>
  </si>
  <si>
    <t>minuta</t>
  </si>
  <si>
    <t>Little Stint</t>
  </si>
  <si>
    <t>temminckii</t>
  </si>
  <si>
    <t>Temminck's Stint</t>
  </si>
  <si>
    <t>subminuta</t>
  </si>
  <si>
    <t>Long-toed Stint</t>
  </si>
  <si>
    <t>minutilla</t>
  </si>
  <si>
    <t>Least Sandpiper</t>
  </si>
  <si>
    <t>fuscicollis</t>
  </si>
  <si>
    <t>White-rumped Sandpiper</t>
  </si>
  <si>
    <t>bairdii</t>
  </si>
  <si>
    <t>Baird's Sandpiper</t>
  </si>
  <si>
    <t>melanotos</t>
  </si>
  <si>
    <t>Pectoral Sandpiper</t>
  </si>
  <si>
    <t>acuminata</t>
  </si>
  <si>
    <t>Sharp-tailed Sandpiper</t>
  </si>
  <si>
    <t>maritima</t>
  </si>
  <si>
    <t>Purple Sandpiper</t>
  </si>
  <si>
    <t>ptilocnemis</t>
  </si>
  <si>
    <t>Rock Sandpiper</t>
  </si>
  <si>
    <t>alpina</t>
  </si>
  <si>
    <t>Dunlin</t>
  </si>
  <si>
    <t>ferruginea</t>
  </si>
  <si>
    <t>Curlew Sandpiper</t>
  </si>
  <si>
    <t>Stilt Sandpiper</t>
  </si>
  <si>
    <t>unknown</t>
  </si>
  <si>
    <t>Eurynorhychus</t>
  </si>
  <si>
    <t>pygmeus</t>
  </si>
  <si>
    <t>Spoonbill Sandpiper</t>
  </si>
  <si>
    <t>Broad-billed Sandpiper</t>
  </si>
  <si>
    <t>subruficollis</t>
  </si>
  <si>
    <t>Buff-breasted Sandpiper</t>
  </si>
  <si>
    <t>pugnax</t>
  </si>
  <si>
    <t>Ruff</t>
  </si>
  <si>
    <t>Limnodromus</t>
  </si>
  <si>
    <t>scolopaceus</t>
  </si>
  <si>
    <t>Long-billed Dowitcher</t>
  </si>
  <si>
    <t>Lymnocryptes</t>
  </si>
  <si>
    <t>minimus</t>
  </si>
  <si>
    <t>Jack Snipe</t>
  </si>
  <si>
    <t>Gallinago</t>
  </si>
  <si>
    <t>delicata</t>
  </si>
  <si>
    <t>Scolopax</t>
  </si>
  <si>
    <t>rusticola</t>
  </si>
  <si>
    <t>Eurasian Woodcock</t>
  </si>
  <si>
    <t>minor</t>
  </si>
  <si>
    <t>American Woodcock</t>
  </si>
  <si>
    <t>Phalaropus</t>
  </si>
  <si>
    <t>lobatus</t>
  </si>
  <si>
    <t>Red-necked Phalarope</t>
  </si>
  <si>
    <t>fulicarius</t>
  </si>
  <si>
    <t>Red phalarope</t>
  </si>
  <si>
    <t>Skuas and Jaegers (Stercorariidae)</t>
  </si>
  <si>
    <t>Stercorarius</t>
  </si>
  <si>
    <t>pomarinus</t>
  </si>
  <si>
    <t>Pomarine Jaeger</t>
  </si>
  <si>
    <t>parasiticus</t>
  </si>
  <si>
    <t>Parasitic Jaeger</t>
  </si>
  <si>
    <t>longicaudus</t>
  </si>
  <si>
    <t>Long-tailed Jaeger</t>
  </si>
  <si>
    <t>skua</t>
  </si>
  <si>
    <t>Great Skua</t>
  </si>
  <si>
    <t>maccormicki</t>
  </si>
  <si>
    <t>South Polar Skua</t>
  </si>
  <si>
    <t>Gulls, Terns, and Skimmers (Laridae)</t>
  </si>
  <si>
    <t>Leucophaeus</t>
  </si>
  <si>
    <t>atricilla</t>
  </si>
  <si>
    <t>Laughing Gull</t>
  </si>
  <si>
    <t>pipixcan</t>
  </si>
  <si>
    <t>Hydrocoloeus</t>
  </si>
  <si>
    <t>Little Gull</t>
  </si>
  <si>
    <t>Chroicocephalus</t>
  </si>
  <si>
    <t>ridibundus</t>
  </si>
  <si>
    <t>Black-headed Gull</t>
  </si>
  <si>
    <t>philadelphia</t>
  </si>
  <si>
    <t>Bonaparte's Gull</t>
  </si>
  <si>
    <t>Larus</t>
  </si>
  <si>
    <t>heermanni</t>
  </si>
  <si>
    <t>Heermann's Gull</t>
  </si>
  <si>
    <t>crassirostris</t>
  </si>
  <si>
    <t>Black-tailed Gull</t>
  </si>
  <si>
    <t>canus</t>
  </si>
  <si>
    <t>Mew Gull</t>
  </si>
  <si>
    <t>delawarensis</t>
  </si>
  <si>
    <t>californicus</t>
  </si>
  <si>
    <t>argentatus</t>
  </si>
  <si>
    <t>thayeri</t>
  </si>
  <si>
    <t>glaucoides</t>
  </si>
  <si>
    <t>Iceland Gull</t>
  </si>
  <si>
    <t>fuscus</t>
  </si>
  <si>
    <t>schistisagus</t>
  </si>
  <si>
    <t>livens</t>
  </si>
  <si>
    <t>Yellow-footed Gull</t>
  </si>
  <si>
    <t>Western Gull</t>
  </si>
  <si>
    <t>glaucescens</t>
  </si>
  <si>
    <t>hyperboreus</t>
  </si>
  <si>
    <t>marinus</t>
  </si>
  <si>
    <t>Great Black-backed Gull</t>
  </si>
  <si>
    <t>Rissa</t>
  </si>
  <si>
    <t>tridactyla</t>
  </si>
  <si>
    <t>Black-legged Kittiwake</t>
  </si>
  <si>
    <t>brevirostris</t>
  </si>
  <si>
    <t>Red-legged Kittiwake</t>
  </si>
  <si>
    <t>Rhodostethia</t>
  </si>
  <si>
    <t>rosea</t>
  </si>
  <si>
    <t>Ross's Gull</t>
  </si>
  <si>
    <t>Xema</t>
  </si>
  <si>
    <t>sabini</t>
  </si>
  <si>
    <t>Sabine's Gull</t>
  </si>
  <si>
    <t>Pagophila</t>
  </si>
  <si>
    <t>eburnea</t>
  </si>
  <si>
    <t>Ivory Gull</t>
  </si>
  <si>
    <t>Gelochelidon</t>
  </si>
  <si>
    <t>nilotica</t>
  </si>
  <si>
    <t>Gull-billed Tern</t>
  </si>
  <si>
    <t>Hydroprogne</t>
  </si>
  <si>
    <t>caspia</t>
  </si>
  <si>
    <t>Caspian Tern</t>
  </si>
  <si>
    <t>Thalasseus</t>
  </si>
  <si>
    <t>maximus</t>
  </si>
  <si>
    <t>Royal Tern</t>
  </si>
  <si>
    <t>Elegant Tern</t>
  </si>
  <si>
    <t>sandvicensis</t>
  </si>
  <si>
    <t>Sandwich Tern</t>
  </si>
  <si>
    <t>Sterna</t>
  </si>
  <si>
    <t>dougallii</t>
  </si>
  <si>
    <t>Roseate Tern</t>
  </si>
  <si>
    <t>hirundo</t>
  </si>
  <si>
    <t>Common Tern</t>
  </si>
  <si>
    <t>paradisaea</t>
  </si>
  <si>
    <t>Arctic Tern</t>
  </si>
  <si>
    <t>forsteri</t>
  </si>
  <si>
    <t>Forster's Tern</t>
  </si>
  <si>
    <t>Sternula</t>
  </si>
  <si>
    <t>antillarum</t>
  </si>
  <si>
    <t>Least Tern</t>
  </si>
  <si>
    <t>Onychoprion</t>
  </si>
  <si>
    <t>aleuticus</t>
  </si>
  <si>
    <t>Aleutian Tern</t>
  </si>
  <si>
    <t>anaethetus</t>
  </si>
  <si>
    <t>Bridled Tern</t>
  </si>
  <si>
    <t>fuscatus</t>
  </si>
  <si>
    <t>Sooty Tern</t>
  </si>
  <si>
    <t>Phaetusa</t>
  </si>
  <si>
    <t>simplex</t>
  </si>
  <si>
    <t>Large-billed Tern</t>
  </si>
  <si>
    <t>Chlidonias</t>
  </si>
  <si>
    <t>leucopterus</t>
  </si>
  <si>
    <t>White-winged Tern</t>
  </si>
  <si>
    <t>niger</t>
  </si>
  <si>
    <t>Black Tern</t>
  </si>
  <si>
    <t>Anous</t>
  </si>
  <si>
    <t>stolidus</t>
  </si>
  <si>
    <t>Brown Noddy</t>
  </si>
  <si>
    <t>Black Noddy</t>
  </si>
  <si>
    <t>Rynchops</t>
  </si>
  <si>
    <t>Black Skimmer</t>
  </si>
  <si>
    <t>Auks, Murres, and Puffins (Alcidae)</t>
  </si>
  <si>
    <t>Alle</t>
  </si>
  <si>
    <t>alle</t>
  </si>
  <si>
    <t>Dovekie</t>
  </si>
  <si>
    <t>Uria</t>
  </si>
  <si>
    <t>aalge</t>
  </si>
  <si>
    <t>Common Murre</t>
  </si>
  <si>
    <t>lomvia</t>
  </si>
  <si>
    <t>Thick-billed Murre</t>
  </si>
  <si>
    <t>Alca</t>
  </si>
  <si>
    <t>torda</t>
  </si>
  <si>
    <t>Razorbill</t>
  </si>
  <si>
    <t>Pinguinus</t>
  </si>
  <si>
    <t>impennis</t>
  </si>
  <si>
    <t>Great Auk</t>
  </si>
  <si>
    <t>Cepphus</t>
  </si>
  <si>
    <t>grylle</t>
  </si>
  <si>
    <t>Black Guillemot</t>
  </si>
  <si>
    <t>columba</t>
  </si>
  <si>
    <t>Pigeon Guillemot</t>
  </si>
  <si>
    <t>Brachyramphus</t>
  </si>
  <si>
    <t>marmoratus</t>
  </si>
  <si>
    <t>Marbled Murrelet</t>
  </si>
  <si>
    <t>Long-billed Murrelet</t>
  </si>
  <si>
    <t>Kittlitz's Murrelet</t>
  </si>
  <si>
    <t>Synthliboramphus</t>
  </si>
  <si>
    <t>hypoleucus</t>
  </si>
  <si>
    <t>Guadalupe Murrelet</t>
  </si>
  <si>
    <t>craveri</t>
  </si>
  <si>
    <t>Craveri's Murrelet</t>
  </si>
  <si>
    <t>antiquus</t>
  </si>
  <si>
    <t>Ancient Murrelet</t>
  </si>
  <si>
    <t>Ptychoramphus</t>
  </si>
  <si>
    <t>Cassin's Auklet</t>
  </si>
  <si>
    <t>Aethia</t>
  </si>
  <si>
    <t>psittacula</t>
  </si>
  <si>
    <t>Parakeet Auklet</t>
  </si>
  <si>
    <t>Least Auklet</t>
  </si>
  <si>
    <t>pygmaea</t>
  </si>
  <si>
    <t>Whiskered Auklet</t>
  </si>
  <si>
    <t>cristatella</t>
  </si>
  <si>
    <t>Crested Auklet</t>
  </si>
  <si>
    <t>Cerorhinca</t>
  </si>
  <si>
    <t>monocerata</t>
  </si>
  <si>
    <t>Rhinoceros Auklet</t>
  </si>
  <si>
    <t>Fratercula</t>
  </si>
  <si>
    <t>cirrhata</t>
  </si>
  <si>
    <t>Tufted Puffin</t>
  </si>
  <si>
    <t>Atlantic Puffin</t>
  </si>
  <si>
    <t>corniculata</t>
  </si>
  <si>
    <t>Horned Puffin</t>
  </si>
  <si>
    <t>Pigeons and Doves (Columbidae)</t>
  </si>
  <si>
    <t>Columba</t>
  </si>
  <si>
    <t>livia</t>
  </si>
  <si>
    <t>Patagioenas</t>
  </si>
  <si>
    <t>squamosa</t>
  </si>
  <si>
    <t>Scaly-naped Pigeon</t>
  </si>
  <si>
    <t>leucocephala</t>
  </si>
  <si>
    <t>White-crowned Pigeon</t>
  </si>
  <si>
    <t>flavirostris</t>
  </si>
  <si>
    <t>Red-billed Pigeon</t>
  </si>
  <si>
    <t>fasciata</t>
  </si>
  <si>
    <t>Band-tailed Pigeon</t>
  </si>
  <si>
    <t>Streptopelia</t>
  </si>
  <si>
    <t>decaocto</t>
  </si>
  <si>
    <t>risoria</t>
  </si>
  <si>
    <t>Ringed Turtle-Dove</t>
  </si>
  <si>
    <t>chinensis</t>
  </si>
  <si>
    <t>Spotted Dove</t>
  </si>
  <si>
    <t>Zenaida</t>
  </si>
  <si>
    <t>asiatica</t>
  </si>
  <si>
    <t>White-winged Dove</t>
  </si>
  <si>
    <t>aurita</t>
  </si>
  <si>
    <t>Zenaida Dove</t>
  </si>
  <si>
    <t>macroura</t>
  </si>
  <si>
    <t>Ectopistes</t>
  </si>
  <si>
    <t>migratorius</t>
  </si>
  <si>
    <t>Passenger Pigeon</t>
  </si>
  <si>
    <t>Columbina</t>
  </si>
  <si>
    <t>inca</t>
  </si>
  <si>
    <t>Inca Dove</t>
  </si>
  <si>
    <t>passerina</t>
  </si>
  <si>
    <t>Common Ground-Dove</t>
  </si>
  <si>
    <t>talpacoti</t>
  </si>
  <si>
    <t>Ruddy Ground-Dove</t>
  </si>
  <si>
    <t>Leptotila</t>
  </si>
  <si>
    <t>verreauxi</t>
  </si>
  <si>
    <t>White-tipped Dove</t>
  </si>
  <si>
    <t>Geotrygon</t>
  </si>
  <si>
    <t>chrysia</t>
  </si>
  <si>
    <t>Key West Quail-Dove</t>
  </si>
  <si>
    <t>montana</t>
  </si>
  <si>
    <t>Ruddy Quail-Dove</t>
  </si>
  <si>
    <t>Lories, Parakeets, Macaws, and Parrots (Psittacidae)</t>
  </si>
  <si>
    <t>Melopsittacus</t>
  </si>
  <si>
    <t>undulatus</t>
  </si>
  <si>
    <t>Budgerigar</t>
  </si>
  <si>
    <t>Conuropsis</t>
  </si>
  <si>
    <t>carolinensis</t>
  </si>
  <si>
    <t>Carolina Parakeet</t>
  </si>
  <si>
    <t>Rhynchopsitta</t>
  </si>
  <si>
    <t>pachyrhyncha</t>
  </si>
  <si>
    <t>Thick-billed Parrot</t>
  </si>
  <si>
    <t>Brotogeris</t>
  </si>
  <si>
    <t>versicolurus</t>
  </si>
  <si>
    <t>White-winged Parakeet</t>
  </si>
  <si>
    <t>chiriri</t>
  </si>
  <si>
    <t>Yellow-chevroned Parakeet</t>
  </si>
  <si>
    <t>jugularis</t>
  </si>
  <si>
    <t>Orange-chinned Parakeet</t>
  </si>
  <si>
    <t>Amazona</t>
  </si>
  <si>
    <t>viridigenalis</t>
  </si>
  <si>
    <t>Red-crowned Parrot</t>
  </si>
  <si>
    <t>finschi</t>
  </si>
  <si>
    <t>Lilac-crowned Parrot</t>
  </si>
  <si>
    <t>orchrocephala</t>
  </si>
  <si>
    <t>Yellow-headed Parrot</t>
  </si>
  <si>
    <t>Cuckoos, Roadrunners, and Anis (Cuculidae)</t>
  </si>
  <si>
    <t>Cuculus</t>
  </si>
  <si>
    <t>canorus</t>
  </si>
  <si>
    <t>Common Cuckoo</t>
  </si>
  <si>
    <t>optatus</t>
  </si>
  <si>
    <t>Oriental Cuckoo</t>
  </si>
  <si>
    <t>Coccyzus</t>
  </si>
  <si>
    <t>erythropthalmus</t>
  </si>
  <si>
    <t>Black-billed Cuckoo</t>
  </si>
  <si>
    <t>Yellow-billed Cuckoo</t>
  </si>
  <si>
    <t>Mangrove Cuckoo</t>
  </si>
  <si>
    <t>Geococcyx</t>
  </si>
  <si>
    <t>Greater Roadrunner</t>
  </si>
  <si>
    <t>Crotophaga</t>
  </si>
  <si>
    <t>ani</t>
  </si>
  <si>
    <t>Smooth-billed Ani</t>
  </si>
  <si>
    <t>sulcirostris</t>
  </si>
  <si>
    <t>Groove-billed Ani</t>
  </si>
  <si>
    <t>Barn Owls (Tytonidae)</t>
  </si>
  <si>
    <t>Tyto</t>
  </si>
  <si>
    <t>Typical Owls (Strigidae)</t>
  </si>
  <si>
    <t>Otus</t>
  </si>
  <si>
    <t>sunia</t>
  </si>
  <si>
    <t>Oriental Scops-Owl</t>
  </si>
  <si>
    <t>Psiloscops</t>
  </si>
  <si>
    <t>flammeolus</t>
  </si>
  <si>
    <t>Flammulated Owl</t>
  </si>
  <si>
    <t>Megascops</t>
  </si>
  <si>
    <t>asio</t>
  </si>
  <si>
    <t>Eastern Screech-Owl</t>
  </si>
  <si>
    <t>kennicottii</t>
  </si>
  <si>
    <t>trichopsis</t>
  </si>
  <si>
    <t>Whiskered Screech-Owl</t>
  </si>
  <si>
    <t>Bubo</t>
  </si>
  <si>
    <t>scandiacus</t>
  </si>
  <si>
    <t>Snowy Owl</t>
  </si>
  <si>
    <t>Surnia</t>
  </si>
  <si>
    <t>ulula</t>
  </si>
  <si>
    <t>Northern Hawk Owl</t>
  </si>
  <si>
    <t>Glaucidium</t>
  </si>
  <si>
    <t>gnoma</t>
  </si>
  <si>
    <t>brasilianum</t>
  </si>
  <si>
    <t>Ferruginous Pygmy-Owl</t>
  </si>
  <si>
    <t>Micrathene</t>
  </si>
  <si>
    <t>whitneyi</t>
  </si>
  <si>
    <t>Elf Owl</t>
  </si>
  <si>
    <t>Athene</t>
  </si>
  <si>
    <t>cunicularia</t>
  </si>
  <si>
    <t>Burrowing Owl</t>
  </si>
  <si>
    <t>Ciccaba</t>
  </si>
  <si>
    <t>Mottled Owl</t>
  </si>
  <si>
    <t>Strix</t>
  </si>
  <si>
    <t>Spotted Owl</t>
  </si>
  <si>
    <t>varia</t>
  </si>
  <si>
    <t>Barred Owl</t>
  </si>
  <si>
    <t>nebulosa</t>
  </si>
  <si>
    <t>Great Gray Owl</t>
  </si>
  <si>
    <t>Asio</t>
  </si>
  <si>
    <t>otus</t>
  </si>
  <si>
    <t>flammeus</t>
  </si>
  <si>
    <t>Aegolius</t>
  </si>
  <si>
    <t>funereus</t>
  </si>
  <si>
    <t>Boreal Owl</t>
  </si>
  <si>
    <t>acadicus</t>
  </si>
  <si>
    <t>Goatsuckers (Caprimulgidae)</t>
  </si>
  <si>
    <t>Chordeiles</t>
  </si>
  <si>
    <t>acutipennis</t>
  </si>
  <si>
    <t>Lesser Nighthawk</t>
  </si>
  <si>
    <t>Common Nighthawk</t>
  </si>
  <si>
    <t>gundlachii</t>
  </si>
  <si>
    <t>Antillean Nighthawk</t>
  </si>
  <si>
    <t>Nyctidromus</t>
  </si>
  <si>
    <t>albicollis</t>
  </si>
  <si>
    <t>Common Pauraque</t>
  </si>
  <si>
    <t>Phalaenoptilus</t>
  </si>
  <si>
    <t>nuttallii</t>
  </si>
  <si>
    <t>Common Poorwill</t>
  </si>
  <si>
    <t>Antrostomus</t>
  </si>
  <si>
    <t>Chuck-will's-widow</t>
  </si>
  <si>
    <t>ridgwayi</t>
  </si>
  <si>
    <t>Buff-collared Nightjar</t>
  </si>
  <si>
    <t>Eastern Whip-poor-will</t>
  </si>
  <si>
    <t>Caprimulgus</t>
  </si>
  <si>
    <t>indicus</t>
  </si>
  <si>
    <t>Gray Nightjar</t>
  </si>
  <si>
    <t>Swifts (Apodidae)</t>
  </si>
  <si>
    <t>Cypseloides</t>
  </si>
  <si>
    <t>Black Swift</t>
  </si>
  <si>
    <t>Streptoprocne</t>
  </si>
  <si>
    <t>zonaris</t>
  </si>
  <si>
    <t>White-collared Swift</t>
  </si>
  <si>
    <t>Chaetura</t>
  </si>
  <si>
    <t>pelagica</t>
  </si>
  <si>
    <t>Chimney Swift</t>
  </si>
  <si>
    <t>vauxi</t>
  </si>
  <si>
    <t>Vaux's Swift</t>
  </si>
  <si>
    <t>Hirundapus</t>
  </si>
  <si>
    <t>caudacutus</t>
  </si>
  <si>
    <t>White-throated Needletail</t>
  </si>
  <si>
    <t>Apus</t>
  </si>
  <si>
    <t>apus</t>
  </si>
  <si>
    <t>Common Swift</t>
  </si>
  <si>
    <t>Fork-tailed Swift</t>
  </si>
  <si>
    <t>Aeronautes</t>
  </si>
  <si>
    <t>saxatalis</t>
  </si>
  <si>
    <t>White-throated Swift</t>
  </si>
  <si>
    <t>Tachornis</t>
  </si>
  <si>
    <t>phoenicobia</t>
  </si>
  <si>
    <t>Antillean Palm-Swift</t>
  </si>
  <si>
    <t>Hummingbirds (Trochilidae)</t>
  </si>
  <si>
    <t>Colibri</t>
  </si>
  <si>
    <t>thalassinus</t>
  </si>
  <si>
    <t>Green Violetear</t>
  </si>
  <si>
    <t>Chlorostilbon</t>
  </si>
  <si>
    <t>ricordii</t>
  </si>
  <si>
    <t>Cuban Emerald</t>
  </si>
  <si>
    <t>Cynanthus</t>
  </si>
  <si>
    <t>latirostris</t>
  </si>
  <si>
    <t>Broad-billed Hummingbird</t>
  </si>
  <si>
    <t>Hylocharis</t>
  </si>
  <si>
    <t>leucotis</t>
  </si>
  <si>
    <t>White-eared Hummingbird</t>
  </si>
  <si>
    <t>Amazilia</t>
  </si>
  <si>
    <t>beryllina</t>
  </si>
  <si>
    <t>Berylline Hummingbird</t>
  </si>
  <si>
    <t>yucatanensis</t>
  </si>
  <si>
    <t>Buff-bellied Hummingbird</t>
  </si>
  <si>
    <t>violiceps</t>
  </si>
  <si>
    <t>Violet-crowned Hummingbird</t>
  </si>
  <si>
    <t>Lampornis</t>
  </si>
  <si>
    <t>clemenciae</t>
  </si>
  <si>
    <t>Blue-throated Hummingbird</t>
  </si>
  <si>
    <t>Eugenes</t>
  </si>
  <si>
    <t>fulgens</t>
  </si>
  <si>
    <t>Magnificent Hummingbird</t>
  </si>
  <si>
    <t>Heliomaster</t>
  </si>
  <si>
    <t>constantii</t>
  </si>
  <si>
    <t>Plain-capped Starthroat</t>
  </si>
  <si>
    <t>Calliphlox</t>
  </si>
  <si>
    <t>evelynae</t>
  </si>
  <si>
    <t>Bahama Woodstar</t>
  </si>
  <si>
    <t>Calothorax</t>
  </si>
  <si>
    <t>lucifer</t>
  </si>
  <si>
    <t>Lucifer Hummingbird</t>
  </si>
  <si>
    <t>Archilochus</t>
  </si>
  <si>
    <t>colubris</t>
  </si>
  <si>
    <t>Ruby-throated Hummingbird</t>
  </si>
  <si>
    <t>alexandri</t>
  </si>
  <si>
    <t>Black-chinned Hummingbird</t>
  </si>
  <si>
    <t>Calypte</t>
  </si>
  <si>
    <t>anna</t>
  </si>
  <si>
    <t>costae</t>
  </si>
  <si>
    <t>Costa's Hummingbird</t>
  </si>
  <si>
    <t>Selasphorus</t>
  </si>
  <si>
    <t>calliope</t>
  </si>
  <si>
    <t>Calliope Hummingbird</t>
  </si>
  <si>
    <t>Atthis</t>
  </si>
  <si>
    <t>heloisa</t>
  </si>
  <si>
    <t>Bumblebee Hummingbird</t>
  </si>
  <si>
    <t>platycercus</t>
  </si>
  <si>
    <t>Broad-tailed Hummingbird</t>
  </si>
  <si>
    <t>rufus</t>
  </si>
  <si>
    <t>Rufous Hummingbird</t>
  </si>
  <si>
    <t>sasin</t>
  </si>
  <si>
    <t>Allen's Hummingbird</t>
  </si>
  <si>
    <t>Trogons (Trogonidae)</t>
  </si>
  <si>
    <t>Trogon</t>
  </si>
  <si>
    <t>Elegant Trogon</t>
  </si>
  <si>
    <t>Euptilotis</t>
  </si>
  <si>
    <t>neoxenus</t>
  </si>
  <si>
    <t>Eared Quetzal</t>
  </si>
  <si>
    <t>Hoopoes (Upupidae)</t>
  </si>
  <si>
    <t>Upupa</t>
  </si>
  <si>
    <t>epops</t>
  </si>
  <si>
    <t>Eurasian Hoopoe</t>
  </si>
  <si>
    <t>Kingfishers (Alcedinidae)</t>
  </si>
  <si>
    <t>Megaceryle</t>
  </si>
  <si>
    <t>torquata</t>
  </si>
  <si>
    <t>Ringed Kingfisher</t>
  </si>
  <si>
    <t>alcyon</t>
  </si>
  <si>
    <t>Chloroceryle</t>
  </si>
  <si>
    <t>Green Kingfisher</t>
  </si>
  <si>
    <t>Woodpeckers and Allies (Picidae)</t>
  </si>
  <si>
    <t>Jynx</t>
  </si>
  <si>
    <t>torquilla</t>
  </si>
  <si>
    <t>Eurasian Wryneck</t>
  </si>
  <si>
    <t>Melanerpes</t>
  </si>
  <si>
    <t>lewis</t>
  </si>
  <si>
    <t>erythrocephalus</t>
  </si>
  <si>
    <t>Red-headed Woodpecker</t>
  </si>
  <si>
    <t>formicivorus</t>
  </si>
  <si>
    <t>Acorn Woodpecker</t>
  </si>
  <si>
    <t>uropygialis</t>
  </si>
  <si>
    <t>Gila Woodpecker</t>
  </si>
  <si>
    <t>aurifrons</t>
  </si>
  <si>
    <t>Golden-fronted Woodpecker</t>
  </si>
  <si>
    <t>carolinus</t>
  </si>
  <si>
    <t>Red-bellied Woodpecker</t>
  </si>
  <si>
    <t>Sphyrapicus</t>
  </si>
  <si>
    <t>varius</t>
  </si>
  <si>
    <t>Yellow-bellied Sapsucker</t>
  </si>
  <si>
    <t>nuchalis</t>
  </si>
  <si>
    <t>Red-breasted Sapsucker</t>
  </si>
  <si>
    <t>thyroideus</t>
  </si>
  <si>
    <t>Dendrocopos</t>
  </si>
  <si>
    <t>major</t>
  </si>
  <si>
    <t>Great Spotted Woodpecker</t>
  </si>
  <si>
    <t>Picoides</t>
  </si>
  <si>
    <t>scalaris</t>
  </si>
  <si>
    <t>Ladder-backed Woodpecker</t>
  </si>
  <si>
    <t>Nuttall's Woodpecker</t>
  </si>
  <si>
    <t>pubescens</t>
  </si>
  <si>
    <t>villosus</t>
  </si>
  <si>
    <t>stricklandi</t>
  </si>
  <si>
    <t>Strickland's Woodpecker</t>
  </si>
  <si>
    <t>Red-cockaded Woodpecker</t>
  </si>
  <si>
    <t>albolarvatus</t>
  </si>
  <si>
    <t>White-headed Woodpecker</t>
  </si>
  <si>
    <t>dorsalis</t>
  </si>
  <si>
    <t>American Three-toed Woodpecker</t>
  </si>
  <si>
    <t>arcticus</t>
  </si>
  <si>
    <t>Black-backed Woodpecker</t>
  </si>
  <si>
    <t>Colaptes</t>
  </si>
  <si>
    <t>auratus</t>
  </si>
  <si>
    <t>Dryocopus</t>
  </si>
  <si>
    <t>pileatus</t>
  </si>
  <si>
    <t>Pileated Woodpecker</t>
  </si>
  <si>
    <t>Campephilus</t>
  </si>
  <si>
    <t>principalis</t>
  </si>
  <si>
    <t>Ivory-billed Woodpecker</t>
  </si>
  <si>
    <t>Tyrant Flycatchers (Tyrannidae)</t>
  </si>
  <si>
    <t>Camptostoma</t>
  </si>
  <si>
    <t>imberbe</t>
  </si>
  <si>
    <t>Northern Beardless-Tyrannulet</t>
  </si>
  <si>
    <t>Myiopagis</t>
  </si>
  <si>
    <t>viridicata</t>
  </si>
  <si>
    <t>Greenish Elaenia</t>
  </si>
  <si>
    <t>Elaenia</t>
  </si>
  <si>
    <t>martinica</t>
  </si>
  <si>
    <t>Caribbean Elaenia</t>
  </si>
  <si>
    <t>Contopus</t>
  </si>
  <si>
    <t>cooperi</t>
  </si>
  <si>
    <t>Olive-sided Flycatcher</t>
  </si>
  <si>
    <t>pertinax</t>
  </si>
  <si>
    <t>Greater Pewee</t>
  </si>
  <si>
    <t>sordidulus</t>
  </si>
  <si>
    <t>Western Wood-Pewee</t>
  </si>
  <si>
    <t>virens</t>
  </si>
  <si>
    <t>Eastern Wood-Pewee</t>
  </si>
  <si>
    <t>Empidonax</t>
  </si>
  <si>
    <t>flaviventris</t>
  </si>
  <si>
    <t>Yellow-bellied Flycatcher</t>
  </si>
  <si>
    <t>Acadian Flycatcher</t>
  </si>
  <si>
    <t>alnorum</t>
  </si>
  <si>
    <t>Alder Flycatcher</t>
  </si>
  <si>
    <t>traillii</t>
  </si>
  <si>
    <t>Willow Flycatcher</t>
  </si>
  <si>
    <t>Least Flycatcher</t>
  </si>
  <si>
    <t>hammondii</t>
  </si>
  <si>
    <t>Hammond's Flycatcher</t>
  </si>
  <si>
    <t>oberholseri</t>
  </si>
  <si>
    <t>Dusky Flycatcher</t>
  </si>
  <si>
    <t>wrightii</t>
  </si>
  <si>
    <t>Gray Flycatcher</t>
  </si>
  <si>
    <t>difficilis</t>
  </si>
  <si>
    <t>Pacific-slope Flycatcher</t>
  </si>
  <si>
    <t>Cordilleran Flycatcher</t>
  </si>
  <si>
    <t>fulvifrons</t>
  </si>
  <si>
    <t>Buff-breasted Flycatcher</t>
  </si>
  <si>
    <t>Sayornis</t>
  </si>
  <si>
    <t>nigricans</t>
  </si>
  <si>
    <t>Black Phoebe</t>
  </si>
  <si>
    <t>phoebe</t>
  </si>
  <si>
    <t>Eastern Phoebe</t>
  </si>
  <si>
    <t>saya</t>
  </si>
  <si>
    <t>Say's Phoebe</t>
  </si>
  <si>
    <t>Pyrocephalus</t>
  </si>
  <si>
    <t>rubinus</t>
  </si>
  <si>
    <t>Vermilion Flycatcher</t>
  </si>
  <si>
    <t>Myiarchus</t>
  </si>
  <si>
    <t>tuberculifer</t>
  </si>
  <si>
    <t>Dusky-capped Flycatcher</t>
  </si>
  <si>
    <t>cinerascens</t>
  </si>
  <si>
    <t>Ash-throated Flycatcher</t>
  </si>
  <si>
    <t>nuttingi</t>
  </si>
  <si>
    <t>Nutting's Flycatcher</t>
  </si>
  <si>
    <t>crinitus</t>
  </si>
  <si>
    <t>Great Crested Flycatcher</t>
  </si>
  <si>
    <t>tyrannulus</t>
  </si>
  <si>
    <t>Brown-crested Flycatcher</t>
  </si>
  <si>
    <t>sagrae</t>
  </si>
  <si>
    <t>La Sagra's Flycatcher</t>
  </si>
  <si>
    <t>Pitangus</t>
  </si>
  <si>
    <t>sulphuratus</t>
  </si>
  <si>
    <t>Great Kiskadee</t>
  </si>
  <si>
    <t>Myiodynastes</t>
  </si>
  <si>
    <t>luteiventris</t>
  </si>
  <si>
    <t>Sulphur-bellied Flycatcher</t>
  </si>
  <si>
    <t>Empidonomus</t>
  </si>
  <si>
    <t>Variegated Flycatcher</t>
  </si>
  <si>
    <t>Tyrannus</t>
  </si>
  <si>
    <t>melancholicus</t>
  </si>
  <si>
    <t>Tropical Kingbird</t>
  </si>
  <si>
    <t>couchii</t>
  </si>
  <si>
    <t>Couch's Kingbird</t>
  </si>
  <si>
    <t>vociferans</t>
  </si>
  <si>
    <t>Cassin's Kingbird</t>
  </si>
  <si>
    <t>Thick-billed Kingbird</t>
  </si>
  <si>
    <t>verticalis</t>
  </si>
  <si>
    <t>Western Kingbird</t>
  </si>
  <si>
    <t>tyrannus</t>
  </si>
  <si>
    <t>Eastern Kingbird</t>
  </si>
  <si>
    <t>dominicensis</t>
  </si>
  <si>
    <t>Gray Kingbird</t>
  </si>
  <si>
    <t>caudifasciatus</t>
  </si>
  <si>
    <t>Loggerhead Kingbird</t>
  </si>
  <si>
    <t>Scissor-tailed Flycatcher</t>
  </si>
  <si>
    <t>savana</t>
  </si>
  <si>
    <t>Fork-tailed Flycatcher</t>
  </si>
  <si>
    <t>Becards, Tityras, and Allies (Tityridae)</t>
  </si>
  <si>
    <t>Pachyramphus</t>
  </si>
  <si>
    <t>aglaiae</t>
  </si>
  <si>
    <t>Rose-throated Becard</t>
  </si>
  <si>
    <t>Larks (Alaudidae)</t>
  </si>
  <si>
    <t>Alauda</t>
  </si>
  <si>
    <t>arvensis</t>
  </si>
  <si>
    <t>Sky Lark</t>
  </si>
  <si>
    <t>Eremophila</t>
  </si>
  <si>
    <t>alpestris</t>
  </si>
  <si>
    <t>Swallows (Hirundinidae)</t>
  </si>
  <si>
    <t>Progne</t>
  </si>
  <si>
    <t>subis</t>
  </si>
  <si>
    <t>Purple Martin</t>
  </si>
  <si>
    <t>cryptoleuca</t>
  </si>
  <si>
    <t>Cuban Martin</t>
  </si>
  <si>
    <t>chalybea</t>
  </si>
  <si>
    <t>Gray-breasted Martin</t>
  </si>
  <si>
    <t>Southern Martin</t>
  </si>
  <si>
    <t>tapera</t>
  </si>
  <si>
    <t>Brown-chested Martin</t>
  </si>
  <si>
    <t>Tachycineta</t>
  </si>
  <si>
    <t>Tree Swallow</t>
  </si>
  <si>
    <t>thalassina</t>
  </si>
  <si>
    <t>Violet-green Swallow</t>
  </si>
  <si>
    <t>cyaneoviridis</t>
  </si>
  <si>
    <t>Bahama Swallow</t>
  </si>
  <si>
    <t>Stelgidopteryx</t>
  </si>
  <si>
    <t>serripennis</t>
  </si>
  <si>
    <t>Northern Rough-winged Swallow</t>
  </si>
  <si>
    <t>Riparia</t>
  </si>
  <si>
    <t>riparia</t>
  </si>
  <si>
    <t>Bank Swallow</t>
  </si>
  <si>
    <t>Petrochelidon</t>
  </si>
  <si>
    <t>pyrrhonota</t>
  </si>
  <si>
    <t>Cliff Swallow</t>
  </si>
  <si>
    <t>Cave Swallow</t>
  </si>
  <si>
    <t>Hirundo</t>
  </si>
  <si>
    <t>rustica</t>
  </si>
  <si>
    <t>Barn Swallow</t>
  </si>
  <si>
    <t>Delichon</t>
  </si>
  <si>
    <t>urbicum</t>
  </si>
  <si>
    <t>Common House-Martin</t>
  </si>
  <si>
    <t>Jays and Crows (Corvidae)</t>
  </si>
  <si>
    <t>Perisoreus</t>
  </si>
  <si>
    <t>Gray Jay</t>
  </si>
  <si>
    <t>Cyanocitta</t>
  </si>
  <si>
    <t>cristata</t>
  </si>
  <si>
    <t>Cyanocorax</t>
  </si>
  <si>
    <t>yncas</t>
  </si>
  <si>
    <t>Green Jay</t>
  </si>
  <si>
    <t>Psilorhinus</t>
  </si>
  <si>
    <t>morio</t>
  </si>
  <si>
    <t>Brown Jay</t>
  </si>
  <si>
    <t>Aphelocoma</t>
  </si>
  <si>
    <t>coerulescens</t>
  </si>
  <si>
    <t>Florida Scrub-Jay</t>
  </si>
  <si>
    <t>wollweberi</t>
  </si>
  <si>
    <t>Mexican Jay</t>
  </si>
  <si>
    <t>Gymnorhinus</t>
  </si>
  <si>
    <t>cyanocephalus</t>
  </si>
  <si>
    <t>Pinyon Jay</t>
  </si>
  <si>
    <t>Nucifraga</t>
  </si>
  <si>
    <t>columbiana</t>
  </si>
  <si>
    <t>Pica</t>
  </si>
  <si>
    <t>hudsonia</t>
  </si>
  <si>
    <t>nuttalli</t>
  </si>
  <si>
    <t>Yellow-billed Magpie</t>
  </si>
  <si>
    <t>Corvus</t>
  </si>
  <si>
    <t>monedula</t>
  </si>
  <si>
    <t>Eurasian Jackdaw</t>
  </si>
  <si>
    <t>brachyrhynchos</t>
  </si>
  <si>
    <t>caurinus</t>
  </si>
  <si>
    <t>Northwestern Crow</t>
  </si>
  <si>
    <t>imparatus</t>
  </si>
  <si>
    <t>Tamaulipas Crow</t>
  </si>
  <si>
    <t>ossifragus</t>
  </si>
  <si>
    <t>Fish Crow</t>
  </si>
  <si>
    <t>cryptoleucus</t>
  </si>
  <si>
    <t>Chihuahuan Raven</t>
  </si>
  <si>
    <t>corax</t>
  </si>
  <si>
    <t>Chickadees and Titmice (Paridae)</t>
  </si>
  <si>
    <t>Poecile</t>
  </si>
  <si>
    <t>atricapillus</t>
  </si>
  <si>
    <t>Carolina Chickadee</t>
  </si>
  <si>
    <t>sclateri</t>
  </si>
  <si>
    <t>Mexican Chickadee</t>
  </si>
  <si>
    <t>gambeli</t>
  </si>
  <si>
    <t>Parus</t>
  </si>
  <si>
    <t>cinctus</t>
  </si>
  <si>
    <t>Siberian Tit</t>
  </si>
  <si>
    <t>hudsonicus</t>
  </si>
  <si>
    <t>Boreal Chickadee</t>
  </si>
  <si>
    <t>Chestnut-backed Chickadee</t>
  </si>
  <si>
    <t>Baeolophus</t>
  </si>
  <si>
    <t>Bridled Titmouse</t>
  </si>
  <si>
    <t>Juniper Titmouse</t>
  </si>
  <si>
    <t>inornatus</t>
  </si>
  <si>
    <t>Oak Titmouse</t>
  </si>
  <si>
    <t>Tufted Titmouse</t>
  </si>
  <si>
    <t>Gray-headed Chickadee</t>
  </si>
  <si>
    <t>Verdin (Remizidae)</t>
  </si>
  <si>
    <t>Auriparus</t>
  </si>
  <si>
    <t>flaviceps</t>
  </si>
  <si>
    <t>Verdin</t>
  </si>
  <si>
    <t>Bushtits (Aegithalidae)</t>
  </si>
  <si>
    <t>Psaltriparus</t>
  </si>
  <si>
    <t>Nuthatches (Sittidae)</t>
  </si>
  <si>
    <t>Sitta</t>
  </si>
  <si>
    <t>Pygmy Nuthatch</t>
  </si>
  <si>
    <t>Brown-headed Nuthatch</t>
  </si>
  <si>
    <t>Creepers (Certhiidae)</t>
  </si>
  <si>
    <t>Certhia</t>
  </si>
  <si>
    <t>Bulbuls (Pycnonotidae)</t>
  </si>
  <si>
    <t>Pycnonotus</t>
  </si>
  <si>
    <t>jocosus</t>
  </si>
  <si>
    <t>Red-whiskered Bulbul</t>
  </si>
  <si>
    <t>Wrens (Troglodytidae)</t>
  </si>
  <si>
    <t>Campylorhynchus</t>
  </si>
  <si>
    <t>brunneicapillus</t>
  </si>
  <si>
    <t>Cactus Wren</t>
  </si>
  <si>
    <t>Salpinctes</t>
  </si>
  <si>
    <t>obsoletus</t>
  </si>
  <si>
    <t>Rock Wren</t>
  </si>
  <si>
    <t>Catherpes</t>
  </si>
  <si>
    <t>Thryothorus</t>
  </si>
  <si>
    <t>ludovicianus</t>
  </si>
  <si>
    <t>Carolina Wren</t>
  </si>
  <si>
    <t>Thryomanes</t>
  </si>
  <si>
    <t>bewickii</t>
  </si>
  <si>
    <t>Bewick's Wren</t>
  </si>
  <si>
    <t>Troglodytes</t>
  </si>
  <si>
    <t>aedon</t>
  </si>
  <si>
    <t>hiemalis</t>
  </si>
  <si>
    <t>Cistothorus</t>
  </si>
  <si>
    <t>platensis</t>
  </si>
  <si>
    <t>Sedge Wren</t>
  </si>
  <si>
    <t>palustris</t>
  </si>
  <si>
    <t>Dippers (Cinclidae)</t>
  </si>
  <si>
    <t>Cinclus</t>
  </si>
  <si>
    <t>Grassbirds (Locustellidae)</t>
  </si>
  <si>
    <t>Locustella</t>
  </si>
  <si>
    <t>ochotensis</t>
  </si>
  <si>
    <t>Middendorff's Grasshopper-Warbler</t>
  </si>
  <si>
    <t>lanceolata</t>
  </si>
  <si>
    <t>Lanceolated Warbler</t>
  </si>
  <si>
    <t>Leaf Warblers (Phylloscopidae)</t>
  </si>
  <si>
    <t>Phylloscopus</t>
  </si>
  <si>
    <t>sibilatrix</t>
  </si>
  <si>
    <t>Wood Warbler</t>
  </si>
  <si>
    <t>Dusky Warbler</t>
  </si>
  <si>
    <t>Arctic Warbler</t>
  </si>
  <si>
    <t>Kinglets (Regulidae)</t>
  </si>
  <si>
    <t>Regulus</t>
  </si>
  <si>
    <t>satrapa</t>
  </si>
  <si>
    <t>calendula</t>
  </si>
  <si>
    <t>Gnatcatchers and Gnatwrens (Polioptilidae)</t>
  </si>
  <si>
    <t>Polioptila</t>
  </si>
  <si>
    <t>Blue-gray Gnatcatcher</t>
  </si>
  <si>
    <t>California Gnatcatcher</t>
  </si>
  <si>
    <t>melanura</t>
  </si>
  <si>
    <t>Black-tailed Gnatcatcher</t>
  </si>
  <si>
    <t>nigriceps</t>
  </si>
  <si>
    <t>Black-capped Gnatcatcher</t>
  </si>
  <si>
    <t>Old World Flycatchers (Muscicapidae)</t>
  </si>
  <si>
    <t>Ficedula</t>
  </si>
  <si>
    <t>parva</t>
  </si>
  <si>
    <t>Red-breasted Flycatcher</t>
  </si>
  <si>
    <t>Muscicapa</t>
  </si>
  <si>
    <t>sibirica</t>
  </si>
  <si>
    <t>Dark-sided Flycatcher</t>
  </si>
  <si>
    <t>griseisticta</t>
  </si>
  <si>
    <t>Gray-streaked Flycatcher</t>
  </si>
  <si>
    <t>dauurica</t>
  </si>
  <si>
    <t>Asian Brown Flycatcher</t>
  </si>
  <si>
    <t>Brown Flycatcher</t>
  </si>
  <si>
    <t>Luscinia</t>
  </si>
  <si>
    <t>Siberian Rubythroat</t>
  </si>
  <si>
    <t>svecica</t>
  </si>
  <si>
    <t>Bluethroat</t>
  </si>
  <si>
    <t>cyane</t>
  </si>
  <si>
    <t>Siberian Blue Robin</t>
  </si>
  <si>
    <t>Tarsiger</t>
  </si>
  <si>
    <t>cyanurus</t>
  </si>
  <si>
    <t>Red-flanked Bluetail</t>
  </si>
  <si>
    <t>Oenanthe</t>
  </si>
  <si>
    <t>oenanthe</t>
  </si>
  <si>
    <t>Northern Wheatear</t>
  </si>
  <si>
    <t>Saxicola</t>
  </si>
  <si>
    <t>torquatus</t>
  </si>
  <si>
    <t>Stonechat</t>
  </si>
  <si>
    <t>Thrushes (Turdidae)</t>
  </si>
  <si>
    <t>Sialia</t>
  </si>
  <si>
    <t>sialis</t>
  </si>
  <si>
    <t>mexicana</t>
  </si>
  <si>
    <t>Western Bluebird</t>
  </si>
  <si>
    <t>currucoides</t>
  </si>
  <si>
    <t>Myadestes</t>
  </si>
  <si>
    <t>townsendi</t>
  </si>
  <si>
    <t>Catharus</t>
  </si>
  <si>
    <t>fuscescens</t>
  </si>
  <si>
    <t>Veery</t>
  </si>
  <si>
    <t>Gray-cheeked Thrush</t>
  </si>
  <si>
    <t>ustulatus</t>
  </si>
  <si>
    <t>Swainson's Thrush</t>
  </si>
  <si>
    <t>guttatus</t>
  </si>
  <si>
    <t>Hylocichla</t>
  </si>
  <si>
    <t>mustelina</t>
  </si>
  <si>
    <t>Wood Thrush</t>
  </si>
  <si>
    <t>Turdus</t>
  </si>
  <si>
    <t>Eyebrowed Thrush</t>
  </si>
  <si>
    <t>naumanni</t>
  </si>
  <si>
    <t>Dusky Thrush</t>
  </si>
  <si>
    <t>pilaris</t>
  </si>
  <si>
    <t>Fieldfare</t>
  </si>
  <si>
    <t>iliacus</t>
  </si>
  <si>
    <t>Redwing</t>
  </si>
  <si>
    <t>grayi</t>
  </si>
  <si>
    <t>Clay-colored Thrush</t>
  </si>
  <si>
    <t>rufopalliatus</t>
  </si>
  <si>
    <t>Rufous-backed Robin</t>
  </si>
  <si>
    <t>merula</t>
  </si>
  <si>
    <t>Eurasian Blackbird</t>
  </si>
  <si>
    <t>Ixoreus</t>
  </si>
  <si>
    <t>naevius</t>
  </si>
  <si>
    <t>Ridgwayia</t>
  </si>
  <si>
    <t>pinicola</t>
  </si>
  <si>
    <t>Aztec Thrush</t>
  </si>
  <si>
    <t>Sylviid Warblers (Sylviidae)</t>
  </si>
  <si>
    <t>Chamaea</t>
  </si>
  <si>
    <t>Wrentit</t>
  </si>
  <si>
    <t>Mockingbirds and Thrashers (Mimidae)</t>
  </si>
  <si>
    <t>Dumetella</t>
  </si>
  <si>
    <t>Gray Catbird</t>
  </si>
  <si>
    <t>Mimus</t>
  </si>
  <si>
    <t>polyglottos</t>
  </si>
  <si>
    <t>Bahama Mockingbird</t>
  </si>
  <si>
    <t>Oreoscoptes</t>
  </si>
  <si>
    <t>Sage Thrasher</t>
  </si>
  <si>
    <t>Toxostoma</t>
  </si>
  <si>
    <t>rufum</t>
  </si>
  <si>
    <t>Brown Thrasher</t>
  </si>
  <si>
    <t>longirostre</t>
  </si>
  <si>
    <t>Long-billed Thrasher</t>
  </si>
  <si>
    <t>bendirei</t>
  </si>
  <si>
    <t>Bendire's Thrasher</t>
  </si>
  <si>
    <t>curvirostre</t>
  </si>
  <si>
    <t>Curve-billed Thrasher</t>
  </si>
  <si>
    <t>redivivum</t>
  </si>
  <si>
    <t>California Thrasher</t>
  </si>
  <si>
    <t>crissale</t>
  </si>
  <si>
    <t>Crissal Thrasher</t>
  </si>
  <si>
    <t>lecontei</t>
  </si>
  <si>
    <t>Le Conte's Thrasher</t>
  </si>
  <si>
    <t>Accentors (Prunellidae)</t>
  </si>
  <si>
    <t>Prunella</t>
  </si>
  <si>
    <t>montanella</t>
  </si>
  <si>
    <t>Siberian Accentor</t>
  </si>
  <si>
    <t>Wagtails and Pipits (Motacillidae)</t>
  </si>
  <si>
    <t>Motacilla</t>
  </si>
  <si>
    <t>flava</t>
  </si>
  <si>
    <t>Western Yellow Wagtail</t>
  </si>
  <si>
    <t>cinerea</t>
  </si>
  <si>
    <t>Gray Wagtail</t>
  </si>
  <si>
    <t>White Wagtail</t>
  </si>
  <si>
    <t>lugens</t>
  </si>
  <si>
    <t>Black-backed Wagtail</t>
  </si>
  <si>
    <t>Anthus</t>
  </si>
  <si>
    <t>trivialis</t>
  </si>
  <si>
    <t>Tree Pipit</t>
  </si>
  <si>
    <t>hodgsoni</t>
  </si>
  <si>
    <t>Olive-backed Pipit</t>
  </si>
  <si>
    <t>gustavi</t>
  </si>
  <si>
    <t>Pechora Pipit</t>
  </si>
  <si>
    <t>cervinus</t>
  </si>
  <si>
    <t>Red-throated Pipit</t>
  </si>
  <si>
    <t>rubescens</t>
  </si>
  <si>
    <t>spragueii</t>
  </si>
  <si>
    <t>Sprague's Pipit</t>
  </si>
  <si>
    <t>pratensis</t>
  </si>
  <si>
    <t>Meadow Pipit</t>
  </si>
  <si>
    <t>Waxwings (Bombycillidae)</t>
  </si>
  <si>
    <t>Bombycilla</t>
  </si>
  <si>
    <t>garrulus</t>
  </si>
  <si>
    <t>cedrorum</t>
  </si>
  <si>
    <t>Silky-flycatchers (Ptiliogonatidae)</t>
  </si>
  <si>
    <t>Phainopepla</t>
  </si>
  <si>
    <t>nitens</t>
  </si>
  <si>
    <t>Shrikes (Laniidae)</t>
  </si>
  <si>
    <t>Lanius</t>
  </si>
  <si>
    <t>cristatus</t>
  </si>
  <si>
    <t>Brown Shrike</t>
  </si>
  <si>
    <t>excubitor</t>
  </si>
  <si>
    <t>Starlings (Sturnidae)</t>
  </si>
  <si>
    <t>Sturnus</t>
  </si>
  <si>
    <t>vulgaris</t>
  </si>
  <si>
    <t>Acridotheres</t>
  </si>
  <si>
    <t>cristatellus</t>
  </si>
  <si>
    <t>Crested Myna</t>
  </si>
  <si>
    <t>Vireos (Vireonidae)</t>
  </si>
  <si>
    <t>Vireo</t>
  </si>
  <si>
    <t>White-eyed Vireo</t>
  </si>
  <si>
    <t>Thick-billed Vireo</t>
  </si>
  <si>
    <t>bellii</t>
  </si>
  <si>
    <t>Bell's VIreo</t>
  </si>
  <si>
    <t>atricapilla</t>
  </si>
  <si>
    <t>Black-capped Vireo</t>
  </si>
  <si>
    <t>vicinior</t>
  </si>
  <si>
    <t>Gray Vireo</t>
  </si>
  <si>
    <t>plumbeus</t>
  </si>
  <si>
    <t>Plumbeous Vireo</t>
  </si>
  <si>
    <t>solitarius</t>
  </si>
  <si>
    <t>Blue-headed Vireo</t>
  </si>
  <si>
    <t>cassinii</t>
  </si>
  <si>
    <t>Cassin's Vireo</t>
  </si>
  <si>
    <t>flavifrons</t>
  </si>
  <si>
    <t>Yellow-throated Vireo</t>
  </si>
  <si>
    <t>huttoni</t>
  </si>
  <si>
    <t>Hutton's Vireo</t>
  </si>
  <si>
    <t>gilvus</t>
  </si>
  <si>
    <t>Warbling Vireo</t>
  </si>
  <si>
    <t>philadelphicus</t>
  </si>
  <si>
    <t>Philadelphia Vireo</t>
  </si>
  <si>
    <t>olivaceus</t>
  </si>
  <si>
    <t>Red-eyed Vireo</t>
  </si>
  <si>
    <t>flavoviridis</t>
  </si>
  <si>
    <t>Yellow-green Vireo</t>
  </si>
  <si>
    <t>altiloquus</t>
  </si>
  <si>
    <t>Black-whiskered Vireo</t>
  </si>
  <si>
    <t>magister</t>
  </si>
  <si>
    <t>Yucatan Vireo</t>
  </si>
  <si>
    <t>Wood-Warblers (Parulidae)</t>
  </si>
  <si>
    <t>Vermivora</t>
  </si>
  <si>
    <t>bachmanii</t>
  </si>
  <si>
    <t>Bachman's Warbler</t>
  </si>
  <si>
    <t>Blue-winged Warbler</t>
  </si>
  <si>
    <t>chrysoptera</t>
  </si>
  <si>
    <t>Golden-winged Warbler</t>
  </si>
  <si>
    <t>Oreothlypis</t>
  </si>
  <si>
    <t>peregrina</t>
  </si>
  <si>
    <t>Tennessee Warbler</t>
  </si>
  <si>
    <t>celata</t>
  </si>
  <si>
    <t>Orange-crowned Warbler</t>
  </si>
  <si>
    <t>ruficapilla</t>
  </si>
  <si>
    <t>Nashville Warbler</t>
  </si>
  <si>
    <t>virginiae</t>
  </si>
  <si>
    <t>Virginia's Warbler</t>
  </si>
  <si>
    <t>crissalis</t>
  </si>
  <si>
    <t>Colima Warbler</t>
  </si>
  <si>
    <t>luciae</t>
  </si>
  <si>
    <t>Lucy's Warbler</t>
  </si>
  <si>
    <t>Setophaga</t>
  </si>
  <si>
    <t>Northern Parula</t>
  </si>
  <si>
    <t>pitiayumi</t>
  </si>
  <si>
    <t>Tropical Parula</t>
  </si>
  <si>
    <t>superciliosa</t>
  </si>
  <si>
    <t>Crescent-chested Warbler</t>
  </si>
  <si>
    <t>petechia</t>
  </si>
  <si>
    <t>Yellow Warbler</t>
  </si>
  <si>
    <t>pensylvanica</t>
  </si>
  <si>
    <t>Chestnut-sided Warbler</t>
  </si>
  <si>
    <t>magnolia</t>
  </si>
  <si>
    <t>Magnolia Warbler</t>
  </si>
  <si>
    <t>tigrina</t>
  </si>
  <si>
    <t>Cape May Warbler</t>
  </si>
  <si>
    <t>Black-throated Blue Warbler</t>
  </si>
  <si>
    <t>coronata</t>
  </si>
  <si>
    <t>nigrescens</t>
  </si>
  <si>
    <t>Black-throated Gray Warbler</t>
  </si>
  <si>
    <t>Hermit Warbler</t>
  </si>
  <si>
    <t>Black-throated Green Warbler</t>
  </si>
  <si>
    <t>chrysoparia</t>
  </si>
  <si>
    <t>Golden-cheeked Warbler</t>
  </si>
  <si>
    <t>Blackburnian Warbler</t>
  </si>
  <si>
    <t>graciae</t>
  </si>
  <si>
    <t>Grace's Warbler</t>
  </si>
  <si>
    <t>pinus</t>
  </si>
  <si>
    <t>Pine Warbler</t>
  </si>
  <si>
    <t>kirtlandii</t>
  </si>
  <si>
    <t>Kirtland's Warbler</t>
  </si>
  <si>
    <t>discolor</t>
  </si>
  <si>
    <t>Prairie Warbler</t>
  </si>
  <si>
    <t>palmarum</t>
  </si>
  <si>
    <t>Palm Warbler</t>
  </si>
  <si>
    <t>castanea</t>
  </si>
  <si>
    <t>Bay-breasted Warbler</t>
  </si>
  <si>
    <t>striata</t>
  </si>
  <si>
    <t>Blackpoll Warbler</t>
  </si>
  <si>
    <t>cerulea</t>
  </si>
  <si>
    <t>Cerulean Warbler</t>
  </si>
  <si>
    <t>Mniotilta</t>
  </si>
  <si>
    <t>ruticilla</t>
  </si>
  <si>
    <t>American Redstart</t>
  </si>
  <si>
    <t>Protonotaria</t>
  </si>
  <si>
    <t>citrea</t>
  </si>
  <si>
    <t>Prothonotary Warbler</t>
  </si>
  <si>
    <t>Helmitheros</t>
  </si>
  <si>
    <t>vermivorum</t>
  </si>
  <si>
    <t>Worm-eating Warbler</t>
  </si>
  <si>
    <t>Limnothlypis</t>
  </si>
  <si>
    <t>swainsonii</t>
  </si>
  <si>
    <t>Swainson's Warbler</t>
  </si>
  <si>
    <t>Seiurus</t>
  </si>
  <si>
    <t>aurocapilla</t>
  </si>
  <si>
    <t>Ovenbird</t>
  </si>
  <si>
    <t>Parkesia</t>
  </si>
  <si>
    <t>motacilla</t>
  </si>
  <si>
    <t>Louisiana Waterthrush</t>
  </si>
  <si>
    <t>Geothlypis</t>
  </si>
  <si>
    <t>Kentucky Warbler</t>
  </si>
  <si>
    <t>Oporornis</t>
  </si>
  <si>
    <t>agilis</t>
  </si>
  <si>
    <t>Connecticut Warbler</t>
  </si>
  <si>
    <t>Mourning Warbler</t>
  </si>
  <si>
    <t>tolmiei</t>
  </si>
  <si>
    <t>MacGillivray's Warbler</t>
  </si>
  <si>
    <t>trichas</t>
  </si>
  <si>
    <t>Common Yellowthroat</t>
  </si>
  <si>
    <t>poliocephala</t>
  </si>
  <si>
    <t>Gray-crowned Yellowthroat</t>
  </si>
  <si>
    <t>citrina</t>
  </si>
  <si>
    <t>Hooded Warbler</t>
  </si>
  <si>
    <t>Cardellina</t>
  </si>
  <si>
    <t>Wilson's Warbler</t>
  </si>
  <si>
    <t>Canada Warbler</t>
  </si>
  <si>
    <t>rubrifrons</t>
  </si>
  <si>
    <t>Red-faced Warbler</t>
  </si>
  <si>
    <t>Myioborus</t>
  </si>
  <si>
    <t>Painted Redstart</t>
  </si>
  <si>
    <t>miniatus</t>
  </si>
  <si>
    <t>Slate-throated Redstart</t>
  </si>
  <si>
    <t>Basileuterus</t>
  </si>
  <si>
    <t>lachrymosus</t>
  </si>
  <si>
    <t>Fan-tailed Warbler</t>
  </si>
  <si>
    <t>culicivorus</t>
  </si>
  <si>
    <t>Golden-crowned Warbler</t>
  </si>
  <si>
    <t>rufifrons</t>
  </si>
  <si>
    <t>Rufous-capped Warbler</t>
  </si>
  <si>
    <t>Icteria</t>
  </si>
  <si>
    <t>Yellow-breasted Chat</t>
  </si>
  <si>
    <t>Olive Warblers (Peucedramidae)</t>
  </si>
  <si>
    <t>Peucedramus</t>
  </si>
  <si>
    <t>taeniatus</t>
  </si>
  <si>
    <t>Olive Warbler</t>
  </si>
  <si>
    <t>Bananaquits (incertae sedis)</t>
  </si>
  <si>
    <t>Coereba</t>
  </si>
  <si>
    <t>flaveola</t>
  </si>
  <si>
    <t>Bananaquit</t>
  </si>
  <si>
    <t>Tanagers (Thraupidae)</t>
  </si>
  <si>
    <t>Spindalis</t>
  </si>
  <si>
    <t>zena</t>
  </si>
  <si>
    <t>Western Spindalis</t>
  </si>
  <si>
    <t>Cardinals, Piranga Tanagers and Allies (Cardinalidae)</t>
  </si>
  <si>
    <t>Piranga</t>
  </si>
  <si>
    <t>Hepatic Tanager</t>
  </si>
  <si>
    <t>rubra</t>
  </si>
  <si>
    <t>Summer Tanager</t>
  </si>
  <si>
    <t>olivacea</t>
  </si>
  <si>
    <t>Scarlet Tanager</t>
  </si>
  <si>
    <t>ludoviciana</t>
  </si>
  <si>
    <t>Western Tanager</t>
  </si>
  <si>
    <t>bidentata</t>
  </si>
  <si>
    <t>Flame-colored Tanager</t>
  </si>
  <si>
    <t>Rhodothraupis</t>
  </si>
  <si>
    <t>celaeno</t>
  </si>
  <si>
    <t>Crimson-collared Grosbeak</t>
  </si>
  <si>
    <t>Cardinalis</t>
  </si>
  <si>
    <t>cardinalis</t>
  </si>
  <si>
    <t>Northern Cardinal</t>
  </si>
  <si>
    <t>sinuatus</t>
  </si>
  <si>
    <t>Pyrrhuloxia</t>
  </si>
  <si>
    <t>Pheucticus</t>
  </si>
  <si>
    <t>chrysopeplus</t>
  </si>
  <si>
    <t>Yellow Grosbeak</t>
  </si>
  <si>
    <t>Rose-breasted Grosbeak</t>
  </si>
  <si>
    <t>melanocephalus</t>
  </si>
  <si>
    <t>Black-headed Grosbeak</t>
  </si>
  <si>
    <t>Cyanocompsa</t>
  </si>
  <si>
    <t>parellina</t>
  </si>
  <si>
    <t>Blue Bunting</t>
  </si>
  <si>
    <t>Passerina</t>
  </si>
  <si>
    <t>Blue Grosbeak</t>
  </si>
  <si>
    <t>amoena</t>
  </si>
  <si>
    <t>Lazuli Bunting</t>
  </si>
  <si>
    <t>cyanea</t>
  </si>
  <si>
    <t>Indigo Bunting</t>
  </si>
  <si>
    <t>versicolor</t>
  </si>
  <si>
    <t>Varied Bunting</t>
  </si>
  <si>
    <t>ciris</t>
  </si>
  <si>
    <t>Painted Bunting</t>
  </si>
  <si>
    <t>Spiza</t>
  </si>
  <si>
    <t>Dickcissel</t>
  </si>
  <si>
    <t>Emberizids (Emberizidae)</t>
  </si>
  <si>
    <t>Arremonops</t>
  </si>
  <si>
    <t>rufivirgatus</t>
  </si>
  <si>
    <t>Olive Sparrow</t>
  </si>
  <si>
    <t>Pipilo</t>
  </si>
  <si>
    <t>chlorurus</t>
  </si>
  <si>
    <t>Melozone</t>
  </si>
  <si>
    <t>California Towhee</t>
  </si>
  <si>
    <t>Canyon Towhee</t>
  </si>
  <si>
    <t>aberti</t>
  </si>
  <si>
    <t>Abert's Towhee</t>
  </si>
  <si>
    <t>Sporophila</t>
  </si>
  <si>
    <t>torqueola</t>
  </si>
  <si>
    <t>White-collared Seedeater</t>
  </si>
  <si>
    <t>Tiaris</t>
  </si>
  <si>
    <t>Black-faced Grassquit</t>
  </si>
  <si>
    <t>canora</t>
  </si>
  <si>
    <t>Melodious Grassquit</t>
  </si>
  <si>
    <t>Peucaea</t>
  </si>
  <si>
    <t>aestivalis</t>
  </si>
  <si>
    <t>Bachman's Sparrow</t>
  </si>
  <si>
    <t>botterii</t>
  </si>
  <si>
    <t>Botteri's Sparrow</t>
  </si>
  <si>
    <t>Cassin's Sparrow</t>
  </si>
  <si>
    <t>carpalis</t>
  </si>
  <si>
    <t>Rufous-winged Sparrow</t>
  </si>
  <si>
    <t>Aimophila</t>
  </si>
  <si>
    <t>ruficeps</t>
  </si>
  <si>
    <t>Rufous-crowned Sparrow</t>
  </si>
  <si>
    <t>Spizella</t>
  </si>
  <si>
    <t>arborea</t>
  </si>
  <si>
    <t>pallida</t>
  </si>
  <si>
    <t>Clay-colored Sparrow</t>
  </si>
  <si>
    <t>breweri</t>
  </si>
  <si>
    <t>Brewer's Sparrow</t>
  </si>
  <si>
    <t>Field Sparrow</t>
  </si>
  <si>
    <t>atrogularis</t>
  </si>
  <si>
    <t>Black-chinned Sparrow</t>
  </si>
  <si>
    <t>Pooecetes</t>
  </si>
  <si>
    <t>gramineus</t>
  </si>
  <si>
    <t>Chondestes</t>
  </si>
  <si>
    <t>grammacus</t>
  </si>
  <si>
    <t>Amphispiza</t>
  </si>
  <si>
    <t>bilineata</t>
  </si>
  <si>
    <t>Artemisiospiza</t>
  </si>
  <si>
    <t>nevadensis</t>
  </si>
  <si>
    <t>Sagebrush Sparrow</t>
  </si>
  <si>
    <t>quinquestriata</t>
  </si>
  <si>
    <t>Five-striped Sparrow</t>
  </si>
  <si>
    <t>Calamospiza</t>
  </si>
  <si>
    <t>melanocorys</t>
  </si>
  <si>
    <t>Lark Bunting</t>
  </si>
  <si>
    <t>Passerculus</t>
  </si>
  <si>
    <t>sandwichensis</t>
  </si>
  <si>
    <t>Ammodramus</t>
  </si>
  <si>
    <t>Baird's Sparrow</t>
  </si>
  <si>
    <t>savannarum</t>
  </si>
  <si>
    <t>Grasshopper Sparrow</t>
  </si>
  <si>
    <t>henslowii</t>
  </si>
  <si>
    <t>Henslow's Sparrow</t>
  </si>
  <si>
    <t>leconteii</t>
  </si>
  <si>
    <t>Le Conte's Sparrow</t>
  </si>
  <si>
    <t>Saltmarsh Sparrow</t>
  </si>
  <si>
    <t>maritimus</t>
  </si>
  <si>
    <t>Seaside Sparrow</t>
  </si>
  <si>
    <t>Passerella</t>
  </si>
  <si>
    <t>iliaca</t>
  </si>
  <si>
    <t>Melospiza</t>
  </si>
  <si>
    <t>melodia</t>
  </si>
  <si>
    <t>lincolnii</t>
  </si>
  <si>
    <t>georgiana</t>
  </si>
  <si>
    <t>Zonotrichia</t>
  </si>
  <si>
    <t>leucophrys</t>
  </si>
  <si>
    <t>querula</t>
  </si>
  <si>
    <t>Junco</t>
  </si>
  <si>
    <t>phaeonotus</t>
  </si>
  <si>
    <t>Yellow-eyed Junco</t>
  </si>
  <si>
    <t>Longspurs and Snow Buntings (Calcariidae)</t>
  </si>
  <si>
    <t>Rhynchophanes</t>
  </si>
  <si>
    <t>mccownii</t>
  </si>
  <si>
    <t>McCown's Longspur</t>
  </si>
  <si>
    <t>Calcarius</t>
  </si>
  <si>
    <t>lapponicus</t>
  </si>
  <si>
    <t>Smith's Longspur</t>
  </si>
  <si>
    <t>ornatus</t>
  </si>
  <si>
    <t>Chestnut-collared Longspur</t>
  </si>
  <si>
    <t>Emberiza</t>
  </si>
  <si>
    <t>Little Bunting</t>
  </si>
  <si>
    <t>Rustic Bunting</t>
  </si>
  <si>
    <t>aureola</t>
  </si>
  <si>
    <t>Yellow-breasted Bunting</t>
  </si>
  <si>
    <t>variabilis</t>
  </si>
  <si>
    <t>Gray Bunting</t>
  </si>
  <si>
    <t>pallasi</t>
  </si>
  <si>
    <t>Pallas's Bunting</t>
  </si>
  <si>
    <t>schoeniclus</t>
  </si>
  <si>
    <t>Reed Bunting</t>
  </si>
  <si>
    <t>Plectrophenax</t>
  </si>
  <si>
    <t>nivalis</t>
  </si>
  <si>
    <t>McKay's Bunting</t>
  </si>
  <si>
    <t>Blackbirds (Icteridae)</t>
  </si>
  <si>
    <t>Dolichonyx</t>
  </si>
  <si>
    <t>oryzivorus</t>
  </si>
  <si>
    <t>Bobolink</t>
  </si>
  <si>
    <t>Agelaius</t>
  </si>
  <si>
    <t>phoeniceus</t>
  </si>
  <si>
    <t>Tricolored Blackbird</t>
  </si>
  <si>
    <t>humeralis</t>
  </si>
  <si>
    <t>Tawny-shouldered Blackbird</t>
  </si>
  <si>
    <t>Sturnella</t>
  </si>
  <si>
    <t>magna</t>
  </si>
  <si>
    <t>Eastern Meadowlark</t>
  </si>
  <si>
    <t>neglecta</t>
  </si>
  <si>
    <t>Xanthocephalus</t>
  </si>
  <si>
    <t>xanthocephalus</t>
  </si>
  <si>
    <t>Euphagus</t>
  </si>
  <si>
    <t>Quiscalus</t>
  </si>
  <si>
    <t>Boat-tailed Grackle</t>
  </si>
  <si>
    <t>quiscula</t>
  </si>
  <si>
    <t>Common Grackle</t>
  </si>
  <si>
    <t>Molothrus</t>
  </si>
  <si>
    <t>aeneus</t>
  </si>
  <si>
    <t>Bronzed Cowbird</t>
  </si>
  <si>
    <t>ater</t>
  </si>
  <si>
    <t>Icterus</t>
  </si>
  <si>
    <t>wagleri</t>
  </si>
  <si>
    <t>Black-vented Oriole</t>
  </si>
  <si>
    <t>spurius</t>
  </si>
  <si>
    <t>Orchard Oriole</t>
  </si>
  <si>
    <t>Hooded Oriole</t>
  </si>
  <si>
    <t>pustulatus</t>
  </si>
  <si>
    <t>Streak-backed oriole</t>
  </si>
  <si>
    <t>pectoralis</t>
  </si>
  <si>
    <t>Spot-breasted Oriole</t>
  </si>
  <si>
    <t>Altamira Oriole</t>
  </si>
  <si>
    <t>galbula</t>
  </si>
  <si>
    <t>Baltimore Oriole</t>
  </si>
  <si>
    <t>graduacauda</t>
  </si>
  <si>
    <t>Audubon's Oriole</t>
  </si>
  <si>
    <t>bullockii</t>
  </si>
  <si>
    <t>Bullock's Oriole</t>
  </si>
  <si>
    <t>parisorum</t>
  </si>
  <si>
    <t>Scott's Oriole</t>
  </si>
  <si>
    <t>Fringilline and Cardueline Finches and Allies (Fringillidae)</t>
  </si>
  <si>
    <t>Fringilla</t>
  </si>
  <si>
    <t>montifringilla</t>
  </si>
  <si>
    <t>Leucosticte</t>
  </si>
  <si>
    <t>tephrocotis</t>
  </si>
  <si>
    <t>atrata</t>
  </si>
  <si>
    <t>Black Rosy-Finch</t>
  </si>
  <si>
    <t>australis</t>
  </si>
  <si>
    <t>Brown-capped Rosy-Finch</t>
  </si>
  <si>
    <t>Pinicola</t>
  </si>
  <si>
    <t>enucleator</t>
  </si>
  <si>
    <t>Carpodacus</t>
  </si>
  <si>
    <t>erythrinus</t>
  </si>
  <si>
    <t>Common Rosefinch</t>
  </si>
  <si>
    <t>Haemorhous</t>
  </si>
  <si>
    <t>purpureus</t>
  </si>
  <si>
    <t>Purple Finch</t>
  </si>
  <si>
    <t>Loxia</t>
  </si>
  <si>
    <t>curvirostra</t>
  </si>
  <si>
    <t>leucoptera</t>
  </si>
  <si>
    <t>Acanthis</t>
  </si>
  <si>
    <t>flammea</t>
  </si>
  <si>
    <t>hornemanni</t>
  </si>
  <si>
    <t>Hoary Redpoll</t>
  </si>
  <si>
    <t>Spinus</t>
  </si>
  <si>
    <t>psaltria</t>
  </si>
  <si>
    <t>lawrencei</t>
  </si>
  <si>
    <t>Lawrence's Goldfinch</t>
  </si>
  <si>
    <t>tristis</t>
  </si>
  <si>
    <t>Chloris</t>
  </si>
  <si>
    <t>sinica</t>
  </si>
  <si>
    <t>Oriental Greenfinch</t>
  </si>
  <si>
    <t>Carduelis</t>
  </si>
  <si>
    <t>carduelis</t>
  </si>
  <si>
    <t>European Goldfinch</t>
  </si>
  <si>
    <t>Pyrrhula</t>
  </si>
  <si>
    <t>pyrrhula</t>
  </si>
  <si>
    <t>Eurasian Bullfinch</t>
  </si>
  <si>
    <t>Coccothraustes</t>
  </si>
  <si>
    <t>vespertinus</t>
  </si>
  <si>
    <t>coccothraustes</t>
  </si>
  <si>
    <t>Hawfinch</t>
  </si>
  <si>
    <t>Old World Sparrows (Passeridae)</t>
  </si>
  <si>
    <t>Passer</t>
  </si>
  <si>
    <t>domesticus</t>
  </si>
  <si>
    <t>Eurasian Tree Sparrow</t>
  </si>
  <si>
    <t>solandri</t>
  </si>
  <si>
    <t>Providence Petrel</t>
  </si>
  <si>
    <t>cahow</t>
  </si>
  <si>
    <t>Bermuda Petrel</t>
  </si>
  <si>
    <t>Agapornis</t>
  </si>
  <si>
    <t>personata</t>
  </si>
  <si>
    <t>Masked Lovebird</t>
  </si>
  <si>
    <t>Aratinga</t>
  </si>
  <si>
    <t>canicularis</t>
  </si>
  <si>
    <t>Orange-fronted Parakeet</t>
  </si>
  <si>
    <t>Psittacara</t>
  </si>
  <si>
    <t>chloroptera</t>
  </si>
  <si>
    <t>Hispaniola Parakeet</t>
  </si>
  <si>
    <t>holochlora</t>
  </si>
  <si>
    <t>Green Parakeet</t>
  </si>
  <si>
    <t>Cairina</t>
  </si>
  <si>
    <t>moschata</t>
  </si>
  <si>
    <t>Muscovy Duck</t>
  </si>
  <si>
    <t>Myiopsitta</t>
  </si>
  <si>
    <t>monachus</t>
  </si>
  <si>
    <t>Monk Parakeet</t>
  </si>
  <si>
    <t>Nandayus</t>
  </si>
  <si>
    <t>nenday</t>
  </si>
  <si>
    <t>Nanday Parakeet</t>
  </si>
  <si>
    <t>Nymphicus</t>
  </si>
  <si>
    <t>hollandicus</t>
  </si>
  <si>
    <t>Cockatiel</t>
  </si>
  <si>
    <t>Pavo</t>
  </si>
  <si>
    <t>Indian Peafowl</t>
  </si>
  <si>
    <t>Psittacula</t>
  </si>
  <si>
    <t>krameri</t>
  </si>
  <si>
    <t>Rose-ringed Parakeet</t>
  </si>
  <si>
    <t>roseata</t>
  </si>
  <si>
    <t>Blossom-headed Parakeet</t>
  </si>
  <si>
    <t>Thraupis</t>
  </si>
  <si>
    <t>episcopus</t>
  </si>
  <si>
    <t>Blue-gray Tanager</t>
  </si>
  <si>
    <t>fabalis</t>
  </si>
  <si>
    <t>Taiga Bean-Goose</t>
  </si>
  <si>
    <t>serrirostris</t>
  </si>
  <si>
    <t>Tundra Bean-Goose</t>
  </si>
  <si>
    <t>Lesser White-fronted Goose</t>
  </si>
  <si>
    <t>Alopochen</t>
  </si>
  <si>
    <t>aegyptiaca</t>
  </si>
  <si>
    <t>Egyptian Goose</t>
  </si>
  <si>
    <t>poecilorhyncha</t>
  </si>
  <si>
    <t>Indian Spot-billed Duck</t>
  </si>
  <si>
    <t>Tetraogallus</t>
  </si>
  <si>
    <t>himalayensis</t>
  </si>
  <si>
    <t>Himalayan Snowcock</t>
  </si>
  <si>
    <t>Gunnison Sage-Grouse</t>
  </si>
  <si>
    <t>eremita</t>
  </si>
  <si>
    <t>Chatham Albatross</t>
  </si>
  <si>
    <t>salvini</t>
  </si>
  <si>
    <t>Salvin’s Albatross</t>
  </si>
  <si>
    <t>Phoebetria</t>
  </si>
  <si>
    <t>palpebrata</t>
  </si>
  <si>
    <t>Light-mantled Albatross</t>
  </si>
  <si>
    <t>macroptera</t>
  </si>
  <si>
    <t>Great-winged Petrel</t>
  </si>
  <si>
    <t>Hawaiian Petrel</t>
  </si>
  <si>
    <t>feae</t>
  </si>
  <si>
    <t>Fea's Petrel</t>
  </si>
  <si>
    <t>madeira</t>
  </si>
  <si>
    <t>Zino’s Petrel</t>
  </si>
  <si>
    <t>Bulweria</t>
  </si>
  <si>
    <t>bulwerii</t>
  </si>
  <si>
    <t>Bulwer's Petrel</t>
  </si>
  <si>
    <t>Procellaria</t>
  </si>
  <si>
    <t>aequinoctialis</t>
  </si>
  <si>
    <t>White-chinned Petrel</t>
  </si>
  <si>
    <t>parkinsoni</t>
  </si>
  <si>
    <t>Parkinson's Petrel</t>
  </si>
  <si>
    <t>edwardsii</t>
  </si>
  <si>
    <t>Cape Verde Shearwater</t>
  </si>
  <si>
    <t>auricularis</t>
  </si>
  <si>
    <t>Townsend's Shearwater</t>
  </si>
  <si>
    <t>Fregetta</t>
  </si>
  <si>
    <t>tropica</t>
  </si>
  <si>
    <t>Black-bellied Storm-Petrel</t>
  </si>
  <si>
    <t>hornbyi</t>
  </si>
  <si>
    <t>Ringed Storm-Petrel</t>
  </si>
  <si>
    <t>monorhis</t>
  </si>
  <si>
    <t>Swinhoe's Storm-Petrel</t>
  </si>
  <si>
    <t>tristrami</t>
  </si>
  <si>
    <t>Tristram's Storm-Petrel</t>
  </si>
  <si>
    <t>Great Frigatebird</t>
  </si>
  <si>
    <t>ariel</t>
  </si>
  <si>
    <t>Lesser Frigatebird</t>
  </si>
  <si>
    <t>sinensis</t>
  </si>
  <si>
    <t>Yellow Bittern</t>
  </si>
  <si>
    <t>Tigrisoma</t>
  </si>
  <si>
    <t>mexicanum</t>
  </si>
  <si>
    <t>Bare-throated Tiger-Heron</t>
  </si>
  <si>
    <t>Gray Heron</t>
  </si>
  <si>
    <t>Mesophoyx</t>
  </si>
  <si>
    <t>intermedia</t>
  </si>
  <si>
    <t>Intermediate Egret</t>
  </si>
  <si>
    <t>Ardeola</t>
  </si>
  <si>
    <t>bacchus</t>
  </si>
  <si>
    <t>Chinese Pond-Heron</t>
  </si>
  <si>
    <t>Elanus</t>
  </si>
  <si>
    <t>leucurus</t>
  </si>
  <si>
    <t>White-tailed Kite</t>
  </si>
  <si>
    <t>Harpagus</t>
  </si>
  <si>
    <t>bidentatus</t>
  </si>
  <si>
    <t>Double-toothed Kite</t>
  </si>
  <si>
    <t>Geranospiza</t>
  </si>
  <si>
    <t>Crane Hawk</t>
  </si>
  <si>
    <t>Ridgway’s Rail</t>
  </si>
  <si>
    <t>porphyrio</t>
  </si>
  <si>
    <t>Purple Swamphen</t>
  </si>
  <si>
    <t>galeata</t>
  </si>
  <si>
    <t>Common Gallinule</t>
  </si>
  <si>
    <t>Sungrebes (Heliornithidae)</t>
  </si>
  <si>
    <t>Heliornis</t>
  </si>
  <si>
    <t>fulica</t>
  </si>
  <si>
    <t>Sungrebe</t>
  </si>
  <si>
    <t>ostralegus</t>
  </si>
  <si>
    <t>Eurasian Oystercatcher</t>
  </si>
  <si>
    <t>leschenaultii</t>
  </si>
  <si>
    <t>Greater Sand-Plover</t>
  </si>
  <si>
    <t>Collared Plover</t>
  </si>
  <si>
    <t>totanus</t>
  </si>
  <si>
    <t>Common Redshank</t>
  </si>
  <si>
    <t>Spoon-billed Sandpiper</t>
  </si>
  <si>
    <t>Solitary Snipe</t>
  </si>
  <si>
    <t>gallinago</t>
  </si>
  <si>
    <t>Common Snipe</t>
  </si>
  <si>
    <t>stenura</t>
  </si>
  <si>
    <t>Pin-tailed Snipe</t>
  </si>
  <si>
    <t>scrippsi</t>
  </si>
  <si>
    <t>Scripps's Murrelet</t>
  </si>
  <si>
    <t>Creagrus</t>
  </si>
  <si>
    <t>furcatus</t>
  </si>
  <si>
    <t>Swallow-tailed Gull</t>
  </si>
  <si>
    <t>cirrocephalus</t>
  </si>
  <si>
    <t>Gray-hooded Gull</t>
  </si>
  <si>
    <t>belcheri</t>
  </si>
  <si>
    <t>Belcher's Gull</t>
  </si>
  <si>
    <t>michahellis</t>
  </si>
  <si>
    <t>Yellow-legged Gull</t>
  </si>
  <si>
    <t>dominicanus</t>
  </si>
  <si>
    <t>Kelp Gull</t>
  </si>
  <si>
    <t>hybrida</t>
  </si>
  <si>
    <t>Whiskered Tern</t>
  </si>
  <si>
    <t>orientalis</t>
  </si>
  <si>
    <t>Oriental Turtle-Dove</t>
  </si>
  <si>
    <t>turtur</t>
  </si>
  <si>
    <t>European Turtle-Dove</t>
  </si>
  <si>
    <t>stygius</t>
  </si>
  <si>
    <t>Stygian Owl</t>
  </si>
  <si>
    <t>Ninox</t>
  </si>
  <si>
    <t>scutulata</t>
  </si>
  <si>
    <t>Northern Boobook</t>
  </si>
  <si>
    <t>arizonae</t>
  </si>
  <si>
    <t>Mexican Whip-poor-will</t>
  </si>
  <si>
    <t>Anthracothorax</t>
  </si>
  <si>
    <t>prevostii</t>
  </si>
  <si>
    <t>Green-breasted Mango</t>
  </si>
  <si>
    <t>rutila</t>
  </si>
  <si>
    <t>Cinnamon Hummingbird</t>
  </si>
  <si>
    <t>xantusii</t>
  </si>
  <si>
    <t>Xantus's Hummingbird</t>
  </si>
  <si>
    <t>amazona</t>
  </si>
  <si>
    <t>Amazon Kingfisher</t>
  </si>
  <si>
    <t>Arizona Woodpecker</t>
  </si>
  <si>
    <t>chrysoides</t>
  </si>
  <si>
    <t>Gilded Flicker</t>
  </si>
  <si>
    <t>Micrastur</t>
  </si>
  <si>
    <t>semitorquatus</t>
  </si>
  <si>
    <t>Collared Forest-Falcon</t>
  </si>
  <si>
    <t>Red-footed Falcon</t>
  </si>
  <si>
    <t>roseicollis</t>
  </si>
  <si>
    <t>Rosy-faced Lovebird</t>
  </si>
  <si>
    <t>albiceps</t>
  </si>
  <si>
    <t>White-crested Elaenia</t>
  </si>
  <si>
    <t>Mitrephanes</t>
  </si>
  <si>
    <t>phaeocercus</t>
  </si>
  <si>
    <t>Tufted Flycatcher</t>
  </si>
  <si>
    <t>caribaeus</t>
  </si>
  <si>
    <t>Cuban Pewee</t>
  </si>
  <si>
    <t>Myiozetetes</t>
  </si>
  <si>
    <t>similis</t>
  </si>
  <si>
    <t>Social Flycatcher</t>
  </si>
  <si>
    <t>Legatus</t>
  </si>
  <si>
    <t>leucophaius</t>
  </si>
  <si>
    <t>Piratic Flycatcher</t>
  </si>
  <si>
    <t>aurantioatrocris</t>
  </si>
  <si>
    <t>Crowned Slaty Flycatcher</t>
  </si>
  <si>
    <t>Tityra</t>
  </si>
  <si>
    <t>semifasciata</t>
  </si>
  <si>
    <t>Masked Tityra</t>
  </si>
  <si>
    <t>Gray-collared Becard</t>
  </si>
  <si>
    <t>insularis</t>
  </si>
  <si>
    <t>Island Scrub-Jay</t>
  </si>
  <si>
    <t>albilinea</t>
  </si>
  <si>
    <t>Mangrove Swallow</t>
  </si>
  <si>
    <t>atricristatus</t>
  </si>
  <si>
    <t>Black-crested Titmouse</t>
  </si>
  <si>
    <t>Thryophilus</t>
  </si>
  <si>
    <t>sinaloa</t>
  </si>
  <si>
    <t>Sinaloa Wren</t>
  </si>
  <si>
    <t>trochilus</t>
  </si>
  <si>
    <t>Willow Warbler</t>
  </si>
  <si>
    <t>collybita</t>
  </si>
  <si>
    <t>Common Chiffchaff</t>
  </si>
  <si>
    <t>proregulus</t>
  </si>
  <si>
    <t>Pallas's Leaf Warbler</t>
  </si>
  <si>
    <t>Yellow-browed Warbler</t>
  </si>
  <si>
    <t>examinandus</t>
  </si>
  <si>
    <t>Kamchatka Leaf Warbler</t>
  </si>
  <si>
    <t>Sylvia</t>
  </si>
  <si>
    <t>curruca</t>
  </si>
  <si>
    <t>Lesser Whitethroat</t>
  </si>
  <si>
    <t>Reed Warblers (Acrocephalidae)</t>
  </si>
  <si>
    <t>Acrocephalus</t>
  </si>
  <si>
    <t>schoenobaenus</t>
  </si>
  <si>
    <t>Sedge Warbler</t>
  </si>
  <si>
    <t>Spotted Flycatcher</t>
  </si>
  <si>
    <t>sibilans</t>
  </si>
  <si>
    <t>Rufous-tailed Robin</t>
  </si>
  <si>
    <t>narcissina</t>
  </si>
  <si>
    <t>Narcissus Flycatcher</t>
  </si>
  <si>
    <t>mugimaki</t>
  </si>
  <si>
    <t>Mugimaki Flycatcher</t>
  </si>
  <si>
    <t>Taiga Flycatcher</t>
  </si>
  <si>
    <t>Phoenicurus</t>
  </si>
  <si>
    <t>phoenicurus</t>
  </si>
  <si>
    <t>Common Redstart</t>
  </si>
  <si>
    <t>Brown-backed Solitaire</t>
  </si>
  <si>
    <t>aurantiirostris</t>
  </si>
  <si>
    <t>Orange-billed Nightingale-Thrush</t>
  </si>
  <si>
    <t>Black-headed Nightingale-Thrush</t>
  </si>
  <si>
    <t>bicknelli</t>
  </si>
  <si>
    <t>Bicknell's Thrush</t>
  </si>
  <si>
    <t>philomelos</t>
  </si>
  <si>
    <t>Song Thrush</t>
  </si>
  <si>
    <t>White-throated Thrush</t>
  </si>
  <si>
    <t>Red-legged Thrush</t>
  </si>
  <si>
    <t>Melanotis</t>
  </si>
  <si>
    <t>Blue Mockingbird</t>
  </si>
  <si>
    <t>Common Myna</t>
  </si>
  <si>
    <t>tschutschensis</t>
  </si>
  <si>
    <t>Eastern Yellow Wagtail</t>
  </si>
  <si>
    <t>citreola</t>
  </si>
  <si>
    <t>Citrine Wagtail</t>
  </si>
  <si>
    <t>Ptiliogonys</t>
  </si>
  <si>
    <t>Gray Silky-flycatcher</t>
  </si>
  <si>
    <t>Yellow-faced Grassquit</t>
  </si>
  <si>
    <t>erythrophthalmus</t>
  </si>
  <si>
    <t>Eastern Towhee</t>
  </si>
  <si>
    <t>wortheni</t>
  </si>
  <si>
    <t>Worthen's Sparrow</t>
  </si>
  <si>
    <t>belli</t>
  </si>
  <si>
    <t>Bell's Sparrow</t>
  </si>
  <si>
    <t>nelsoni</t>
  </si>
  <si>
    <t>Nelson's Sparrow</t>
  </si>
  <si>
    <t>leucocephalos</t>
  </si>
  <si>
    <t>Pine Bunting</t>
  </si>
  <si>
    <t>chrysophrys</t>
  </si>
  <si>
    <t>Yellow-browed Bunting</t>
  </si>
  <si>
    <t>Yellow-throated Bunting</t>
  </si>
  <si>
    <t>bonariensis</t>
  </si>
  <si>
    <t>Shiny Cowbird</t>
  </si>
  <si>
    <t>coelebs</t>
  </si>
  <si>
    <t>Common Chaffinch</t>
  </si>
  <si>
    <t>arctoa</t>
  </si>
  <si>
    <t>Asian Rosy-Finch</t>
  </si>
  <si>
    <t>spinus</t>
  </si>
  <si>
    <t>Eurasian Siskin</t>
  </si>
  <si>
    <t>Waxbills (Estrildidae)</t>
  </si>
  <si>
    <t>Lonchura</t>
  </si>
  <si>
    <t>punctulata</t>
  </si>
  <si>
    <t>Scaly-breasted Munia</t>
  </si>
  <si>
    <t>2010 CBC Effort</t>
  </si>
  <si>
    <t>Date &amp; Time</t>
  </si>
  <si>
    <t>Increasing if slope over last 20 years is greater than 5% of the mean.</t>
  </si>
  <si>
    <t>Decreasing if slope over last 20 years is less than 5% of the mean.</t>
  </si>
  <si>
    <t>increasing</t>
  </si>
  <si>
    <t>Increasing</t>
  </si>
  <si>
    <t>Decreasing</t>
  </si>
  <si>
    <t>decreasing</t>
  </si>
  <si>
    <t>Guilds</t>
  </si>
  <si>
    <t>Dark-eyed Junco</t>
  </si>
  <si>
    <t>Hours Other (Biking)</t>
  </si>
  <si>
    <t>Evapo-
transpiration</t>
  </si>
  <si>
    <t>Hourly Statistics</t>
  </si>
  <si>
    <t>Avg</t>
  </si>
  <si>
    <t>Min</t>
  </si>
  <si>
    <t>Max</t>
  </si>
  <si>
    <t>Mean</t>
  </si>
  <si>
    <t>mean</t>
  </si>
  <si>
    <t>minimum</t>
  </si>
  <si>
    <t>maximum</t>
  </si>
  <si>
    <t>included above</t>
  </si>
  <si>
    <t>Hours Other</t>
  </si>
  <si>
    <t>Miles Other</t>
  </si>
  <si>
    <t>Total Participants</t>
  </si>
  <si>
    <t>Students, feeders, freeloaders</t>
  </si>
  <si>
    <t>- all -</t>
  </si>
  <si>
    <t>Count of Last Name</t>
  </si>
  <si>
    <t>Total Paid</t>
  </si>
  <si>
    <t>Total Cash Due</t>
  </si>
  <si>
    <t>Cash in hand</t>
  </si>
  <si>
    <t>Checks</t>
  </si>
  <si>
    <t>Barometeric</t>
  </si>
  <si>
    <t>max</t>
  </si>
  <si>
    <t>SpNumber</t>
  </si>
  <si>
    <t>Occur-rence</t>
  </si>
  <si>
    <t>1 - Provi-dence</t>
  </si>
  <si>
    <t>2 - Mendon</t>
  </si>
  <si>
    <t>3 - Roamer</t>
  </si>
  <si>
    <t>4 - North Logan</t>
  </si>
  <si>
    <t>5 - Benson South</t>
  </si>
  <si>
    <t>5 - Benson North</t>
  </si>
  <si>
    <t>7 - Smithfield</t>
  </si>
  <si>
    <t>8 - Amalga</t>
  </si>
  <si>
    <t>9 - Mountains</t>
  </si>
  <si>
    <t>10 - Logan  / Canyon</t>
  </si>
  <si>
    <t>11 - Feeders</t>
  </si>
  <si>
    <t>Ross' Goose</t>
  </si>
  <si>
    <t>American Green-winged Teal</t>
  </si>
  <si>
    <t>American Widgeon</t>
  </si>
  <si>
    <t>Harris' Sparrow</t>
  </si>
  <si>
    <t xml:space="preserve">Date &amp; Time  </t>
  </si>
  <si>
    <t>Solar Rad (W/m²)</t>
  </si>
  <si>
    <t>Wind Speed (mph)</t>
  </si>
  <si>
    <t>Wind Dir (degrees)</t>
  </si>
  <si>
    <t>Air Temp (°F)</t>
  </si>
  <si>
    <t>Relative Humidity (%)</t>
  </si>
  <si>
    <t xml:space="preserve">Precip (inches) </t>
  </si>
  <si>
    <t>Conditions description</t>
  </si>
  <si>
    <t>water partly open</t>
  </si>
  <si>
    <t>overcast and snowing lightly all day</t>
  </si>
  <si>
    <t>snow 6-36"</t>
  </si>
  <si>
    <t>WS</t>
  </si>
  <si>
    <t>Temp</t>
  </si>
  <si>
    <t xml:space="preserve">Date  </t>
  </si>
  <si>
    <t>Max Air Temp (°F)</t>
  </si>
  <si>
    <t>Min Air Temp (°F)</t>
  </si>
  <si>
    <t>Total Precip (inches)</t>
  </si>
  <si>
    <t>2009 CBC Effort</t>
  </si>
  <si>
    <t>Summary:</t>
  </si>
  <si>
    <t>6-8” snow on the ground</t>
  </si>
  <si>
    <t>Fog morning; partly cloudy afternoon.</t>
  </si>
  <si>
    <t>Temps 16-23F</t>
  </si>
  <si>
    <t>Wind 1-2.5 mph, variable</t>
  </si>
  <si>
    <t>Still water frozen; moving water mostly frozen.</t>
  </si>
  <si>
    <t>Solar Radiation (W/m2)</t>
  </si>
  <si>
    <t>Wind Direction (degrees)</t>
  </si>
  <si>
    <t>Air Temperature (F)</t>
  </si>
  <si>
    <t>Precipitation (inches)</t>
  </si>
  <si>
    <t>Barometeric Pressure (inHg)</t>
  </si>
  <si>
    <t>Maximum Air Temperature (F)</t>
  </si>
  <si>
    <t>Minimum Air Temperature (F)</t>
  </si>
  <si>
    <t>Total Precipitation (inches)</t>
  </si>
  <si>
    <t>2020/12/19</t>
  </si>
  <si>
    <t>2020/12/18</t>
  </si>
  <si>
    <t>2020/12/17</t>
  </si>
  <si>
    <t>2020/12/16</t>
  </si>
  <si>
    <t>2020/12/15</t>
  </si>
  <si>
    <t>2020/12/14</t>
  </si>
  <si>
    <t>2020/12/13</t>
  </si>
  <si>
    <t>2020/12/12</t>
  </si>
  <si>
    <t>2020/12/11</t>
  </si>
  <si>
    <t>2020/12/10</t>
  </si>
  <si>
    <t>2020/12/09</t>
  </si>
  <si>
    <t>2020/12/08</t>
  </si>
  <si>
    <t>2020/12/07</t>
  </si>
  <si>
    <t>2020/12/06</t>
  </si>
  <si>
    <t>2020/12/05</t>
  </si>
  <si>
    <t>2020/12/04</t>
  </si>
  <si>
    <t>2020/12/03</t>
  </si>
  <si>
    <t>2020/12/02</t>
  </si>
  <si>
    <t>2020/12/01</t>
  </si>
  <si>
    <t>2020/11/30</t>
  </si>
  <si>
    <t>2020/11/29</t>
  </si>
  <si>
    <t>2020/11/28</t>
  </si>
  <si>
    <t>2020/11/27</t>
  </si>
  <si>
    <t>2020/11/26</t>
  </si>
  <si>
    <t>2020/11/25</t>
  </si>
  <si>
    <t>2020/11/24</t>
  </si>
  <si>
    <t>2020/11/23</t>
  </si>
  <si>
    <t>2020/11/22</t>
  </si>
  <si>
    <t>2020/11/21</t>
  </si>
  <si>
    <t>Time</t>
  </si>
  <si>
    <t>16:00</t>
  </si>
  <si>
    <t>15:00</t>
  </si>
  <si>
    <t>14:00</t>
  </si>
  <si>
    <t>13:00</t>
  </si>
  <si>
    <t>12:00</t>
  </si>
  <si>
    <t>11:00</t>
  </si>
  <si>
    <t>10:00</t>
  </si>
  <si>
    <t>09:00</t>
  </si>
  <si>
    <t>08:00</t>
  </si>
  <si>
    <t>07:00</t>
  </si>
  <si>
    <t>06:00</t>
  </si>
  <si>
    <t>05:00</t>
  </si>
  <si>
    <t>04:00</t>
  </si>
  <si>
    <t>03:00</t>
  </si>
  <si>
    <t>02:00</t>
  </si>
  <si>
    <t>01:00</t>
  </si>
  <si>
    <t>00:00</t>
  </si>
  <si>
    <t>23:00</t>
  </si>
  <si>
    <t>22:00</t>
  </si>
  <si>
    <t>21:00</t>
  </si>
  <si>
    <t>20:00</t>
  </si>
  <si>
    <t>19:00</t>
  </si>
  <si>
    <t>18:00</t>
  </si>
  <si>
    <t>17:00</t>
  </si>
  <si>
    <t>5-Benson(south)</t>
  </si>
  <si>
    <t>6-Benson(north)</t>
  </si>
  <si>
    <t>Pendelton</t>
  </si>
  <si>
    <t>mailto:mayapendleton@mail.weber.edu</t>
  </si>
  <si>
    <t xml:space="preserve">3-Roamer </t>
  </si>
  <si>
    <t>Froerer</t>
  </si>
  <si>
    <t>Cecily</t>
  </si>
  <si>
    <t>Page</t>
  </si>
  <si>
    <t>3-Roamer, Loagn Center</t>
  </si>
  <si>
    <t>Elijah</t>
  </si>
  <si>
    <t>Farnsworth</t>
  </si>
  <si>
    <t>Savides</t>
  </si>
  <si>
    <t>Alin Gonzalez</t>
  </si>
  <si>
    <t>Kendra</t>
  </si>
  <si>
    <t>Penry</t>
  </si>
  <si>
    <t>kendra.penry@gmail.com</t>
  </si>
  <si>
    <t>Sagers</t>
  </si>
  <si>
    <t>michelle.sagers@gmail.com</t>
  </si>
  <si>
    <t>Tammy</t>
  </si>
  <si>
    <t>Steinitz</t>
  </si>
  <si>
    <t>Judd</t>
  </si>
  <si>
    <t>judddan@gmail.com</t>
  </si>
  <si>
    <t>dawn.holzer@aggiemail.usu.edu</t>
  </si>
  <si>
    <t>Barrett</t>
  </si>
  <si>
    <t>Caitlyn</t>
  </si>
  <si>
    <t>Preston</t>
  </si>
  <si>
    <t>nbarrett1992@gmail.com</t>
  </si>
  <si>
    <t>caitlynpreston@mail.weber.edu</t>
  </si>
  <si>
    <t>Penny</t>
  </si>
  <si>
    <t>Trinca</t>
  </si>
  <si>
    <t>pennytrinca@gmail.com</t>
  </si>
  <si>
    <t xml:space="preserve">Joan </t>
  </si>
  <si>
    <t>Scheffke</t>
  </si>
  <si>
    <t>jscheffke@comcast.net</t>
  </si>
  <si>
    <t>Blair</t>
  </si>
  <si>
    <t>Larsen</t>
  </si>
  <si>
    <t>Blairlarsen@msn.com</t>
  </si>
  <si>
    <t>Urroz</t>
  </si>
  <si>
    <t>Kimes</t>
  </si>
  <si>
    <t>Linnea</t>
  </si>
  <si>
    <t>Nathan</t>
  </si>
  <si>
    <t>Hult</t>
  </si>
  <si>
    <t>Christine</t>
  </si>
  <si>
    <t>Jan.urroz@usus.edu</t>
  </si>
  <si>
    <t>twinflower55@yahoo.com</t>
  </si>
  <si>
    <t>nathanhult@gmail.com</t>
  </si>
  <si>
    <t>Pat Bohm</t>
  </si>
  <si>
    <t>Trostle</t>
  </si>
  <si>
    <t>patbt60@gmail.com</t>
  </si>
  <si>
    <t>Glen</t>
  </si>
  <si>
    <t>glentrostle@gmail.com</t>
  </si>
  <si>
    <t>Randy</t>
  </si>
  <si>
    <t>Penrod</t>
  </si>
  <si>
    <t>randypenrod@aol.com</t>
  </si>
  <si>
    <t xml:space="preserve">Rich </t>
  </si>
  <si>
    <t>Guy</t>
  </si>
  <si>
    <t>teriguy@gmail.com</t>
  </si>
  <si>
    <t>sdmueller02@gmail.com</t>
  </si>
  <si>
    <t>Lorien</t>
  </si>
  <si>
    <t>Belton</t>
  </si>
  <si>
    <t>tecova@gmail.com</t>
  </si>
  <si>
    <t>Lefervre</t>
  </si>
  <si>
    <t>michael.lefevre.1953@gmail.com</t>
  </si>
  <si>
    <t>Kathryn</t>
  </si>
  <si>
    <t>Monson</t>
  </si>
  <si>
    <t>Lanny</t>
  </si>
  <si>
    <t>KathLanMonson@msn.com</t>
  </si>
  <si>
    <t>DeHaan</t>
  </si>
  <si>
    <t>dehaandrea@gmail.com</t>
  </si>
  <si>
    <t>Luecke</t>
  </si>
  <si>
    <t>chris.luecke@gmail.com</t>
  </si>
  <si>
    <t>Carl</t>
  </si>
  <si>
    <t>Mackenzie</t>
  </si>
  <si>
    <t>Alexandra</t>
  </si>
  <si>
    <t>Saunders</t>
  </si>
  <si>
    <t>skyryder644@hotmail.com</t>
  </si>
  <si>
    <t>Janis</t>
  </si>
  <si>
    <t>Geno</t>
  </si>
  <si>
    <t>Boettinger</t>
  </si>
  <si>
    <t>Schupp</t>
  </si>
  <si>
    <t>Janis.Boettinger@usu.edu</t>
  </si>
  <si>
    <t>geno.schupp@gmail.com</t>
  </si>
  <si>
    <t>Matt</t>
  </si>
  <si>
    <t>abbeyscott1021@gmail.com</t>
  </si>
  <si>
    <t>Brent</t>
  </si>
  <si>
    <t>Hulme</t>
  </si>
  <si>
    <t>bchulme@gmail.com</t>
  </si>
  <si>
    <t>lindalai2155@gmail.com</t>
  </si>
  <si>
    <t>Abby</t>
  </si>
  <si>
    <t>DeCoursey</t>
  </si>
  <si>
    <t>doolittleam@gmail.com</t>
  </si>
  <si>
    <t>Tyler</t>
  </si>
  <si>
    <t>nortonmarya@hotmail.com</t>
  </si>
  <si>
    <t>Anita</t>
  </si>
  <si>
    <t>Kingdon</t>
  </si>
  <si>
    <t>anitak1507@gmail.com</t>
  </si>
  <si>
    <t>Roger</t>
  </si>
  <si>
    <t>Coulombe</t>
  </si>
  <si>
    <t>rcoulombe@gmail.com</t>
  </si>
  <si>
    <t>daniels180@comcast.net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</si>
</sst>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_(* #,##0.00_);_(* \(#,##0.00\);_(* \-??_);_(@_)"/>
    <numFmt numFmtId="166" formatCode="[$-409]m/d/yyyy"/>
    <numFmt numFmtId="167" formatCode="hh:mm:ss\ AM/PM"/>
    <numFmt numFmtId="168" formatCode="0.0"/>
  </numFmts>
  <fonts count="34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C9211E"/>
      <name val="Arial"/>
      <family val="2"/>
      <charset val="1"/>
    </font>
    <font>
      <sz val="9"/>
      <color rgb="FF000000"/>
      <name val="Tahoma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u/>
      <sz val="10"/>
      <color rgb="FF0000FF"/>
      <name val="Arial"/>
      <charset val="1"/>
    </font>
    <font>
      <sz val="10"/>
      <color rgb="FF730000"/>
      <name val="Arial"/>
      <charset val="1"/>
    </font>
    <font>
      <b/>
      <sz val="10"/>
      <name val="Arial"/>
      <charset val="1"/>
    </font>
    <font>
      <b/>
      <sz val="7"/>
      <name val="Arial"/>
      <charset val="1"/>
    </font>
    <font>
      <sz val="10"/>
      <color rgb="FF008000"/>
      <name val="Arial"/>
      <charset val="1"/>
    </font>
    <font>
      <sz val="10"/>
      <color rgb="FF7F7F7F"/>
      <name val="Arial"/>
      <family val="2"/>
      <charset val="1"/>
    </font>
    <font>
      <sz val="8"/>
      <color rgb="FF000000"/>
      <name val="Verdana"/>
      <family val="2"/>
      <charset val="1"/>
    </font>
    <font>
      <sz val="14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8"/>
      <name val="Verdana"/>
      <family val="2"/>
      <charset val="1"/>
    </font>
    <font>
      <sz val="8"/>
      <name val="Verdana"/>
      <family val="2"/>
      <charset val="1"/>
    </font>
    <font>
      <b/>
      <sz val="8"/>
      <color rgb="FFF4F4F4"/>
      <name val="Verdana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0"/>
      <name val="Calibri"/>
      <family val="2"/>
      <charset val="1"/>
    </font>
    <font>
      <sz val="10"/>
      <color rgb="FF2A6085"/>
      <name val="Arial"/>
      <family val="2"/>
      <charset val="1"/>
    </font>
    <font>
      <sz val="10"/>
      <name val="Arial"/>
      <charset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A6"/>
      </patternFill>
    </fill>
    <fill>
      <patternFill patternType="solid">
        <fgColor rgb="FFF2DCDB"/>
        <bgColor rgb="FFD9D9D9"/>
      </patternFill>
    </fill>
    <fill>
      <patternFill patternType="solid">
        <fgColor rgb="FFD7E4BD"/>
        <bgColor rgb="FFD6E3BC"/>
      </patternFill>
    </fill>
    <fill>
      <patternFill patternType="solid">
        <fgColor rgb="FFFFFFA6"/>
        <bgColor rgb="FFF4F4F4"/>
      </patternFill>
    </fill>
    <fill>
      <patternFill patternType="solid">
        <fgColor rgb="FFD6E3BC"/>
        <bgColor rgb="FFD7E4BD"/>
      </patternFill>
    </fill>
    <fill>
      <patternFill patternType="solid">
        <fgColor rgb="FFFFFFFF"/>
        <bgColor rgb="FFF4F4F4"/>
      </patternFill>
    </fill>
    <fill>
      <patternFill patternType="solid">
        <fgColor rgb="FF000000"/>
        <bgColor rgb="FF003300"/>
      </patternFill>
    </fill>
    <fill>
      <patternFill patternType="solid">
        <fgColor rgb="FFF2F2F2"/>
        <bgColor rgb="FFF4F4F4"/>
      </patternFill>
    </fill>
    <fill>
      <patternFill patternType="solid">
        <fgColor rgb="FFD9D9D9"/>
        <bgColor rgb="FFD6E3BC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0">
    <xf numFmtId="0" fontId="0" fillId="0" borderId="0"/>
    <xf numFmtId="165" fontId="30" fillId="0" borderId="0" applyBorder="0" applyProtection="0"/>
    <xf numFmtId="9" fontId="30" fillId="0" borderId="0" applyBorder="0" applyProtection="0"/>
    <xf numFmtId="0" fontId="10" fillId="0" borderId="0" applyBorder="0" applyProtection="0"/>
    <xf numFmtId="0" fontId="1" fillId="0" borderId="0"/>
    <xf numFmtId="0" fontId="2" fillId="0" borderId="0"/>
    <xf numFmtId="0" fontId="3" fillId="0" borderId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</cellStyleXfs>
  <cellXfs count="223">
    <xf numFmtId="0" fontId="0" fillId="0" borderId="0" xfId="0"/>
    <xf numFmtId="0" fontId="28" fillId="0" borderId="7" xfId="0" applyFont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0" fontId="4" fillId="0" borderId="0" xfId="0" applyFont="1" applyAlignment="1"/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/>
    <xf numFmtId="1" fontId="4" fillId="0" borderId="0" xfId="0" applyNumberFormat="1" applyFont="1" applyAlignment="1"/>
    <xf numFmtId="1" fontId="4" fillId="0" borderId="1" xfId="0" applyNumberFormat="1" applyFont="1" applyBorder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/>
    <xf numFmtId="164" fontId="4" fillId="0" borderId="0" xfId="0" applyNumberFormat="1" applyFont="1" applyAlignment="1"/>
    <xf numFmtId="3" fontId="5" fillId="0" borderId="2" xfId="1" applyNumberFormat="1" applyFont="1" applyBorder="1" applyAlignment="1" applyProtection="1">
      <alignment horizontal="left"/>
    </xf>
    <xf numFmtId="3" fontId="5" fillId="2" borderId="2" xfId="1" applyNumberFormat="1" applyFont="1" applyFill="1" applyBorder="1" applyAlignment="1" applyProtection="1">
      <alignment horizontal="right"/>
    </xf>
    <xf numFmtId="3" fontId="5" fillId="3" borderId="2" xfId="1" applyNumberFormat="1" applyFont="1" applyFill="1" applyBorder="1" applyAlignment="1" applyProtection="1">
      <alignment horizontal="center"/>
    </xf>
    <xf numFmtId="3" fontId="5" fillId="2" borderId="2" xfId="1" applyNumberFormat="1" applyFont="1" applyFill="1" applyBorder="1" applyAlignment="1" applyProtection="1">
      <alignment horizontal="center"/>
    </xf>
    <xf numFmtId="3" fontId="5" fillId="2" borderId="1" xfId="1" applyNumberFormat="1" applyFont="1" applyFill="1" applyBorder="1" applyAlignment="1" applyProtection="1">
      <alignment horizontal="center"/>
    </xf>
    <xf numFmtId="1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/>
    </xf>
    <xf numFmtId="3" fontId="5" fillId="2" borderId="2" xfId="1" applyNumberFormat="1" applyFont="1" applyFill="1" applyBorder="1" applyAlignment="1" applyProtection="1">
      <alignment horizontal="left" wrapText="1"/>
    </xf>
    <xf numFmtId="1" fontId="5" fillId="3" borderId="2" xfId="1" applyNumberFormat="1" applyFont="1" applyFill="1" applyBorder="1" applyAlignment="1" applyProtection="1">
      <alignment horizontal="center"/>
    </xf>
    <xf numFmtId="1" fontId="5" fillId="2" borderId="2" xfId="1" applyNumberFormat="1" applyFont="1" applyFill="1" applyBorder="1" applyAlignment="1" applyProtection="1">
      <alignment horizontal="center"/>
    </xf>
    <xf numFmtId="1" fontId="5" fillId="2" borderId="1" xfId="1" applyNumberFormat="1" applyFont="1" applyFill="1" applyBorder="1" applyAlignment="1" applyProtection="1">
      <alignment horizontal="center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/>
    <xf numFmtId="3" fontId="5" fillId="3" borderId="2" xfId="1" applyNumberFormat="1" applyFont="1" applyFill="1" applyBorder="1" applyAlignment="1" applyProtection="1">
      <alignment horizontal="right"/>
    </xf>
    <xf numFmtId="1" fontId="5" fillId="2" borderId="2" xfId="6" applyNumberFormat="1" applyFont="1" applyFill="1" applyBorder="1" applyAlignment="1"/>
    <xf numFmtId="1" fontId="5" fillId="2" borderId="1" xfId="6" applyNumberFormat="1" applyFont="1" applyFill="1" applyBorder="1" applyAlignment="1"/>
    <xf numFmtId="9" fontId="4" fillId="0" borderId="0" xfId="2" applyFont="1" applyBorder="1" applyAlignment="1" applyProtection="1"/>
    <xf numFmtId="1" fontId="5" fillId="2" borderId="2" xfId="1" applyNumberFormat="1" applyFont="1" applyFill="1" applyBorder="1" applyAlignment="1" applyProtection="1"/>
    <xf numFmtId="1" fontId="5" fillId="2" borderId="1" xfId="1" applyNumberFormat="1" applyFont="1" applyFill="1" applyBorder="1" applyAlignment="1" applyProtection="1"/>
    <xf numFmtId="3" fontId="4" fillId="0" borderId="2" xfId="1" applyNumberFormat="1" applyFont="1" applyBorder="1" applyAlignment="1" applyProtection="1">
      <alignment horizontal="left"/>
    </xf>
    <xf numFmtId="3" fontId="4" fillId="2" borderId="2" xfId="1" applyNumberFormat="1" applyFont="1" applyFill="1" applyBorder="1" applyAlignment="1" applyProtection="1">
      <alignment horizontal="right"/>
    </xf>
    <xf numFmtId="3" fontId="4" fillId="3" borderId="2" xfId="1" applyNumberFormat="1" applyFont="1" applyFill="1" applyBorder="1" applyAlignment="1" applyProtection="1">
      <alignment horizontal="right"/>
    </xf>
    <xf numFmtId="3" fontId="5" fillId="4" borderId="2" xfId="1" applyNumberFormat="1" applyFont="1" applyFill="1" applyBorder="1" applyAlignment="1" applyProtection="1">
      <alignment horizontal="lef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2" borderId="1" xfId="1" applyNumberFormat="1" applyFont="1" applyFill="1" applyBorder="1" applyAlignment="1" applyProtection="1">
      <alignment horizontal="right"/>
    </xf>
    <xf numFmtId="0" fontId="5" fillId="0" borderId="2" xfId="0" applyFont="1" applyBorder="1" applyAlignment="1">
      <alignment horizontal="left" wrapText="1"/>
    </xf>
    <xf numFmtId="3" fontId="4" fillId="2" borderId="2" xfId="0" applyNumberFormat="1" applyFont="1" applyFill="1" applyBorder="1" applyAlignment="1"/>
    <xf numFmtId="3" fontId="4" fillId="3" borderId="2" xfId="0" applyNumberFormat="1" applyFont="1" applyFill="1" applyBorder="1" applyAlignment="1"/>
    <xf numFmtId="3" fontId="4" fillId="0" borderId="2" xfId="0" applyNumberFormat="1" applyFont="1" applyBorder="1" applyAlignment="1">
      <alignment horizontal="left"/>
    </xf>
    <xf numFmtId="3" fontId="3" fillId="0" borderId="3" xfId="1" applyNumberFormat="1" applyFont="1" applyBorder="1" applyAlignment="1" applyProtection="1">
      <alignment horizontal="left"/>
    </xf>
    <xf numFmtId="3" fontId="3" fillId="0" borderId="3" xfId="1" applyNumberFormat="1" applyFont="1" applyBorder="1" applyAlignment="1" applyProtection="1">
      <alignment horizontal="right"/>
    </xf>
    <xf numFmtId="3" fontId="5" fillId="3" borderId="1" xfId="1" applyNumberFormat="1" applyFont="1" applyFill="1" applyBorder="1" applyAlignment="1" applyProtection="1">
      <alignment horizontal="right"/>
    </xf>
    <xf numFmtId="0" fontId="6" fillId="5" borderId="0" xfId="0" applyFont="1" applyFill="1" applyAlignment="1"/>
    <xf numFmtId="0" fontId="1" fillId="0" borderId="0" xfId="0" applyFont="1" applyAlignment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0" fillId="0" borderId="0" xfId="3" applyFont="1" applyBorder="1" applyAlignment="1" applyProtection="1"/>
    <xf numFmtId="0" fontId="0" fillId="0" borderId="0" xfId="0" applyFont="1"/>
    <xf numFmtId="0" fontId="3" fillId="0" borderId="0" xfId="0" applyFont="1" applyAlignment="1"/>
    <xf numFmtId="0" fontId="1" fillId="2" borderId="0" xfId="0" applyFont="1" applyFill="1" applyAlignment="1"/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4" applyFont="1" applyAlignment="1"/>
    <xf numFmtId="0" fontId="1" fillId="2" borderId="0" xfId="4" applyFont="1" applyFill="1" applyAlignment="1"/>
    <xf numFmtId="0" fontId="10" fillId="2" borderId="0" xfId="3" applyFont="1" applyFill="1" applyBorder="1" applyAlignment="1" applyProtection="1"/>
    <xf numFmtId="14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1" fillId="0" borderId="0" xfId="3" applyFont="1" applyBorder="1" applyAlignment="1" applyProtection="1"/>
    <xf numFmtId="0" fontId="1" fillId="0" borderId="0" xfId="4" applyFont="1"/>
    <xf numFmtId="0" fontId="1" fillId="0" borderId="2" xfId="0" applyFont="1" applyBorder="1" applyAlignment="1">
      <alignment horizontal="left"/>
    </xf>
    <xf numFmtId="3" fontId="3" fillId="0" borderId="2" xfId="1" applyNumberFormat="1" applyFont="1" applyBorder="1" applyAlignment="1" applyProtection="1">
      <alignment horizontal="left"/>
    </xf>
    <xf numFmtId="0" fontId="1" fillId="0" borderId="2" xfId="0" applyFont="1" applyBorder="1"/>
    <xf numFmtId="3" fontId="5" fillId="2" borderId="2" xfId="1" applyNumberFormat="1" applyFont="1" applyFill="1" applyBorder="1" applyAlignment="1" applyProtection="1">
      <alignment horizontal="left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3" fontId="3" fillId="4" borderId="2" xfId="1" applyNumberFormat="1" applyFont="1" applyFill="1" applyBorder="1" applyAlignment="1" applyProtection="1">
      <alignment horizontal="left"/>
    </xf>
    <xf numFmtId="0" fontId="1" fillId="0" borderId="5" xfId="0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/>
    <xf numFmtId="166" fontId="0" fillId="0" borderId="0" xfId="0" applyNumberFormat="1"/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167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6" applyFont="1" applyAlignment="1"/>
    <xf numFmtId="0" fontId="1" fillId="0" borderId="2" xfId="6" applyFont="1" applyBorder="1" applyAlignment="1">
      <alignment horizontal="left"/>
    </xf>
    <xf numFmtId="3" fontId="5" fillId="2" borderId="2" xfId="6" applyNumberFormat="1" applyFont="1" applyFill="1" applyBorder="1" applyAlignment="1">
      <alignment horizontal="right"/>
    </xf>
    <xf numFmtId="3" fontId="3" fillId="0" borderId="2" xfId="6" applyNumberFormat="1" applyFont="1" applyBorder="1" applyAlignment="1">
      <alignment horizontal="left"/>
    </xf>
    <xf numFmtId="0" fontId="1" fillId="0" borderId="2" xfId="6" applyFont="1" applyBorder="1"/>
    <xf numFmtId="3" fontId="5" fillId="2" borderId="2" xfId="6" applyNumberFormat="1" applyFont="1" applyFill="1" applyBorder="1" applyAlignment="1">
      <alignment horizontal="left"/>
    </xf>
    <xf numFmtId="3" fontId="3" fillId="6" borderId="2" xfId="6" applyNumberFormat="1" applyFont="1" applyFill="1" applyBorder="1" applyAlignment="1">
      <alignment horizontal="left"/>
    </xf>
    <xf numFmtId="0" fontId="1" fillId="0" borderId="0" xfId="6" applyFont="1"/>
    <xf numFmtId="3" fontId="4" fillId="2" borderId="2" xfId="6" applyNumberFormat="1" applyFont="1" applyFill="1" applyBorder="1"/>
    <xf numFmtId="3" fontId="4" fillId="0" borderId="2" xfId="6" applyNumberFormat="1" applyFont="1" applyBorder="1" applyAlignment="1">
      <alignment horizontal="left"/>
    </xf>
    <xf numFmtId="3" fontId="4" fillId="0" borderId="0" xfId="6" applyNumberFormat="1" applyFont="1"/>
    <xf numFmtId="0" fontId="4" fillId="0" borderId="0" xfId="6" applyFont="1"/>
    <xf numFmtId="1" fontId="0" fillId="2" borderId="0" xfId="0" applyNumberFormat="1" applyFill="1"/>
    <xf numFmtId="0" fontId="16" fillId="0" borderId="0" xfId="0" applyFont="1"/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4" fontId="16" fillId="0" borderId="0" xfId="0" applyNumberFormat="1" applyFont="1"/>
    <xf numFmtId="22" fontId="1" fillId="0" borderId="0" xfId="0" applyNumberFormat="1" applyFont="1" applyAlignment="1">
      <alignment vertical="center" wrapText="1"/>
    </xf>
    <xf numFmtId="14" fontId="17" fillId="7" borderId="7" xfId="0" applyNumberFormat="1" applyFont="1" applyFill="1" applyBorder="1" applyAlignment="1">
      <alignment vertical="center" wrapText="1"/>
    </xf>
    <xf numFmtId="0" fontId="17" fillId="7" borderId="7" xfId="0" applyFont="1" applyFill="1" applyBorder="1" applyAlignment="1">
      <alignment vertical="center" wrapText="1"/>
    </xf>
    <xf numFmtId="14" fontId="0" fillId="0" borderId="0" xfId="0" applyNumberFormat="1"/>
    <xf numFmtId="22" fontId="17" fillId="7" borderId="7" xfId="0" applyNumberFormat="1" applyFont="1" applyFill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1" fillId="0" borderId="0" xfId="0" applyFont="1" applyBorder="1"/>
    <xf numFmtId="3" fontId="1" fillId="0" borderId="0" xfId="0" applyNumberFormat="1" applyFont="1" applyBorder="1" applyAlignment="1">
      <alignment horizontal="left"/>
    </xf>
    <xf numFmtId="3" fontId="3" fillId="0" borderId="0" xfId="1" applyNumberFormat="1" applyFont="1" applyBorder="1" applyAlignment="1" applyProtection="1">
      <alignment horizontal="left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9" xfId="1" applyNumberFormat="1" applyFont="1" applyBorder="1" applyAlignment="1" applyProtection="1">
      <alignment horizontal="left"/>
    </xf>
    <xf numFmtId="0" fontId="1" fillId="0" borderId="9" xfId="0" applyFont="1" applyBorder="1"/>
    <xf numFmtId="3" fontId="3" fillId="0" borderId="10" xfId="1" applyNumberFormat="1" applyFont="1" applyBorder="1" applyAlignment="1" applyProtection="1">
      <alignment horizontal="left"/>
    </xf>
    <xf numFmtId="0" fontId="1" fillId="0" borderId="11" xfId="0" applyFont="1" applyBorder="1"/>
    <xf numFmtId="3" fontId="3" fillId="4" borderId="0" xfId="1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left" wrapText="1"/>
    </xf>
    <xf numFmtId="3" fontId="3" fillId="0" borderId="0" xfId="1" applyNumberFormat="1" applyFont="1" applyBorder="1" applyAlignment="1" applyProtection="1">
      <alignment horizontal="left" wrapText="1"/>
    </xf>
    <xf numFmtId="0" fontId="1" fillId="0" borderId="0" xfId="0" applyFont="1" applyBorder="1" applyAlignment="1">
      <alignment wrapText="1"/>
    </xf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3" fontId="19" fillId="0" borderId="12" xfId="1" applyNumberFormat="1" applyFont="1" applyBorder="1" applyAlignment="1" applyProtection="1">
      <alignment horizontal="left"/>
    </xf>
    <xf numFmtId="3" fontId="19" fillId="0" borderId="9" xfId="1" applyNumberFormat="1" applyFont="1" applyBorder="1" applyAlignment="1" applyProtection="1">
      <alignment horizontal="left"/>
    </xf>
    <xf numFmtId="3" fontId="19" fillId="0" borderId="3" xfId="1" applyNumberFormat="1" applyFont="1" applyBorder="1" applyAlignment="1" applyProtection="1">
      <alignment horizontal="left"/>
    </xf>
    <xf numFmtId="0" fontId="20" fillId="0" borderId="9" xfId="0" applyFont="1" applyBorder="1"/>
    <xf numFmtId="3" fontId="19" fillId="0" borderId="10" xfId="1" applyNumberFormat="1" applyFont="1" applyBorder="1" applyAlignment="1" applyProtection="1">
      <alignment horizontal="left"/>
    </xf>
    <xf numFmtId="0" fontId="20" fillId="0" borderId="11" xfId="0" applyFont="1" applyBorder="1"/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22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1" fontId="0" fillId="0" borderId="0" xfId="0" applyNumberFormat="1"/>
    <xf numFmtId="168" fontId="0" fillId="0" borderId="0" xfId="0" applyNumberFormat="1"/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4" fontId="22" fillId="0" borderId="7" xfId="0" applyNumberFormat="1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22" fontId="22" fillId="0" borderId="7" xfId="0" applyNumberFormat="1" applyFont="1" applyBorder="1" applyAlignment="1">
      <alignment vertical="center" wrapText="1"/>
    </xf>
    <xf numFmtId="168" fontId="1" fillId="0" borderId="0" xfId="0" applyNumberFormat="1" applyFont="1"/>
    <xf numFmtId="0" fontId="0" fillId="0" borderId="0" xfId="8" applyFont="1"/>
    <xf numFmtId="0" fontId="0" fillId="0" borderId="2" xfId="0" applyFont="1" applyBorder="1"/>
    <xf numFmtId="0" fontId="0" fillId="0" borderId="16" xfId="7" applyFont="1" applyBorder="1"/>
    <xf numFmtId="0" fontId="30" fillId="0" borderId="17" xfId="7" applyBorder="1"/>
    <xf numFmtId="0" fontId="30" fillId="0" borderId="18" xfId="9" applyBorder="1"/>
    <xf numFmtId="0" fontId="30" fillId="0" borderId="19" xfId="9" applyBorder="1"/>
    <xf numFmtId="0" fontId="23" fillId="8" borderId="13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24" fillId="0" borderId="0" xfId="0" applyFont="1" applyProtection="1">
      <protection locked="0"/>
    </xf>
    <xf numFmtId="1" fontId="24" fillId="0" borderId="0" xfId="0" applyNumberFormat="1" applyFont="1" applyProtection="1">
      <protection locked="0"/>
    </xf>
    <xf numFmtId="0" fontId="24" fillId="0" borderId="0" xfId="0" applyFont="1" applyAlignment="1" applyProtection="1">
      <alignment wrapText="1"/>
      <protection locked="0"/>
    </xf>
    <xf numFmtId="1" fontId="25" fillId="9" borderId="20" xfId="0" applyNumberFormat="1" applyFont="1" applyFill="1" applyBorder="1" applyAlignment="1" applyProtection="1">
      <alignment horizontal="left" wrapText="1"/>
    </xf>
    <xf numFmtId="0" fontId="25" fillId="9" borderId="21" xfId="0" applyFont="1" applyFill="1" applyBorder="1" applyAlignment="1" applyProtection="1">
      <alignment horizontal="left" wrapText="1"/>
    </xf>
    <xf numFmtId="49" fontId="25" fillId="9" borderId="21" xfId="0" applyNumberFormat="1" applyFont="1" applyFill="1" applyBorder="1" applyAlignment="1" applyProtection="1">
      <alignment horizontal="center" wrapText="1"/>
    </xf>
    <xf numFmtId="49" fontId="25" fillId="9" borderId="22" xfId="0" applyNumberFormat="1" applyFont="1" applyFill="1" applyBorder="1" applyAlignment="1" applyProtection="1">
      <alignment horizontal="center" wrapText="1"/>
    </xf>
    <xf numFmtId="1" fontId="26" fillId="9" borderId="23" xfId="0" applyNumberFormat="1" applyFont="1" applyFill="1" applyBorder="1" applyAlignment="1" applyProtection="1">
      <alignment horizontal="right"/>
    </xf>
    <xf numFmtId="0" fontId="26" fillId="9" borderId="8" xfId="0" applyFont="1" applyFill="1" applyBorder="1" applyAlignment="1" applyProtection="1">
      <alignment horizontal="left"/>
    </xf>
    <xf numFmtId="1" fontId="27" fillId="0" borderId="2" xfId="0" applyNumberFormat="1" applyFont="1" applyBorder="1" applyAlignment="1" applyProtection="1">
      <alignment horizontal="right"/>
      <protection locked="0"/>
    </xf>
    <xf numFmtId="1" fontId="26" fillId="9" borderId="24" xfId="0" applyNumberFormat="1" applyFont="1" applyFill="1" applyBorder="1" applyAlignment="1" applyProtection="1">
      <alignment horizontal="right"/>
    </xf>
    <xf numFmtId="1" fontId="25" fillId="9" borderId="25" xfId="0" applyNumberFormat="1" applyFont="1" applyFill="1" applyBorder="1" applyProtection="1"/>
    <xf numFmtId="0" fontId="26" fillId="9" borderId="10" xfId="0" applyFont="1" applyFill="1" applyBorder="1" applyAlignment="1" applyProtection="1">
      <alignment horizontal="left"/>
    </xf>
    <xf numFmtId="1" fontId="26" fillId="9" borderId="2" xfId="0" applyNumberFormat="1" applyFont="1" applyFill="1" applyBorder="1" applyAlignment="1" applyProtection="1">
      <alignment horizontal="right"/>
    </xf>
    <xf numFmtId="1" fontId="25" fillId="9" borderId="26" xfId="0" applyNumberFormat="1" applyFont="1" applyFill="1" applyBorder="1" applyProtection="1"/>
    <xf numFmtId="0" fontId="26" fillId="9" borderId="27" xfId="0" applyFont="1" applyFill="1" applyBorder="1" applyAlignment="1" applyProtection="1">
      <alignment horizontal="left"/>
    </xf>
    <xf numFmtId="1" fontId="25" fillId="9" borderId="27" xfId="0" applyNumberFormat="1" applyFont="1" applyFill="1" applyBorder="1" applyProtection="1"/>
    <xf numFmtId="1" fontId="25" fillId="9" borderId="28" xfId="0" applyNumberFormat="1" applyFont="1" applyFill="1" applyBorder="1" applyProtection="1"/>
    <xf numFmtId="1" fontId="24" fillId="0" borderId="0" xfId="0" applyNumberFormat="1" applyFont="1" applyProtection="1"/>
    <xf numFmtId="0" fontId="28" fillId="0" borderId="0" xfId="0" applyFont="1"/>
    <xf numFmtId="0" fontId="28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0" xfId="0" applyFont="1" applyBorder="1"/>
    <xf numFmtId="22" fontId="28" fillId="0" borderId="7" xfId="0" applyNumberFormat="1" applyFont="1" applyBorder="1" applyAlignment="1">
      <alignment wrapText="1"/>
    </xf>
    <xf numFmtId="0" fontId="28" fillId="0" borderId="7" xfId="0" applyFont="1" applyBorder="1" applyAlignment="1">
      <alignment horizontal="center" wrapText="1"/>
    </xf>
    <xf numFmtId="0" fontId="28" fillId="0" borderId="0" xfId="0" applyFont="1" applyBorder="1" applyAlignment="1"/>
    <xf numFmtId="22" fontId="28" fillId="10" borderId="7" xfId="0" applyNumberFormat="1" applyFont="1" applyFill="1" applyBorder="1" applyAlignment="1">
      <alignment wrapText="1"/>
    </xf>
    <xf numFmtId="0" fontId="28" fillId="10" borderId="7" xfId="0" applyFont="1" applyFill="1" applyBorder="1" applyAlignment="1">
      <alignment horizontal="center" wrapText="1"/>
    </xf>
    <xf numFmtId="14" fontId="28" fillId="0" borderId="7" xfId="0" applyNumberFormat="1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2" fontId="3" fillId="0" borderId="0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6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1" fillId="0" borderId="0" xfId="0" applyFont="1" applyAlignment="1">
      <alignment wrapText="1"/>
    </xf>
    <xf numFmtId="166" fontId="16" fillId="0" borderId="0" xfId="0" applyNumberFormat="1" applyFont="1"/>
    <xf numFmtId="0" fontId="13" fillId="0" borderId="0" xfId="0" applyFont="1" applyAlignment="1">
      <alignment horizontal="center" vertical="center" wrapText="1"/>
    </xf>
    <xf numFmtId="0" fontId="32" fillId="0" borderId="0" xfId="0" applyFont="1"/>
    <xf numFmtId="49" fontId="0" fillId="0" borderId="0" xfId="0" applyNumberFormat="1"/>
    <xf numFmtId="0" fontId="0" fillId="0" borderId="0" xfId="0" applyAlignment="1">
      <alignment horizontal="center" wrapText="1"/>
    </xf>
    <xf numFmtId="0" fontId="10" fillId="0" borderId="0" xfId="3"/>
    <xf numFmtId="0" fontId="10" fillId="0" borderId="0" xfId="3" applyFont="1" applyFill="1" applyBorder="1" applyAlignment="1" applyProtection="1"/>
    <xf numFmtId="0" fontId="33" fillId="0" borderId="0" xfId="0" applyFont="1"/>
  </cellXfs>
  <cellStyles count="10">
    <cellStyle name="Comma" xfId="1" builtinId="3"/>
    <cellStyle name="Hyperlink" xfId="3" builtinId="8"/>
    <cellStyle name="Normal" xfId="0" builtinId="0"/>
    <cellStyle name="Normal 2" xfId="4" xr:uid="{00000000-0005-0000-0000-000006000000}"/>
    <cellStyle name="Normal 3" xfId="5" xr:uid="{00000000-0005-0000-0000-000007000000}"/>
    <cellStyle name="Normal 4" xfId="6" xr:uid="{00000000-0005-0000-0000-000008000000}"/>
    <cellStyle name="Percent" xfId="2" builtinId="5"/>
    <cellStyle name="Pivot Table Corner" xfId="7" xr:uid="{00000000-0005-0000-0000-000009000000}"/>
    <cellStyle name="Pivot Table Field" xfId="8" xr:uid="{00000000-0005-0000-0000-00000A000000}"/>
    <cellStyle name="Pivot Table Value" xfId="9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30000"/>
      <rgbColor rgb="FF008000"/>
      <rgbColor rgb="FF000080"/>
      <rgbColor rgb="FF738C3F"/>
      <rgbColor rgb="FFBE4B48"/>
      <rgbColor rgb="FF385F8D"/>
      <rgbColor rgb="FFB7C3DA"/>
      <rgbColor rgb="FF7F7F7F"/>
      <rgbColor rgb="FF8EA5CA"/>
      <rgbColor rgb="FF903836"/>
      <rgbColor rgb="FFF4F4F4"/>
      <rgbColor rgb="FFF2F2F2"/>
      <rgbColor rgb="FF660066"/>
      <rgbColor rgb="FFCC8F8E"/>
      <rgbColor rgb="FF2A6085"/>
      <rgbColor rgb="FFCCCCCC"/>
      <rgbColor rgb="FF000080"/>
      <rgbColor rgb="FFFF00FF"/>
      <rgbColor rgb="FF87A44B"/>
      <rgbColor rgb="FF00FFFF"/>
      <rgbColor rgb="FF800080"/>
      <rgbColor rgb="FF800000"/>
      <rgbColor rgb="FF3D97AF"/>
      <rgbColor rgb="FF0000FF"/>
      <rgbColor rgb="FF4A7EBB"/>
      <rgbColor rgb="FFD6E3BC"/>
      <rgbColor rgb="FFD7E4BD"/>
      <rgbColor rgb="FFFFFFA6"/>
      <rgbColor rgb="FF8CBFD2"/>
      <rgbColor rgb="FFF2DCDB"/>
      <rgbColor rgb="FFD9D9D9"/>
      <rgbColor rgb="FFF5B089"/>
      <rgbColor rgb="FF426FA6"/>
      <rgbColor rgb="FF46AAC4"/>
      <rgbColor rgb="FF98B855"/>
      <rgbColor rgb="FFB3C992"/>
      <rgbColor rgb="FFF59240"/>
      <rgbColor rgb="FFDB8238"/>
      <rgbColor rgb="FF6F568D"/>
      <rgbColor rgb="FFA596B9"/>
      <rgbColor rgb="FF878787"/>
      <rgbColor rgb="FF358094"/>
      <rgbColor rgb="FF003300"/>
      <rgbColor rgb="FFB96F30"/>
      <rgbColor rgb="FFC9211E"/>
      <rgbColor rgb="FFAA433F"/>
      <rgbColor rgb="FF5E4979"/>
      <rgbColor rgb="FF7D5F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pivotCacheDefinition" Target="pivotCache/pivotCacheDefinition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Total Count</c:v>
          </c:tx>
          <c:spPr>
            <a:ln w="28440">
              <a:solidFill>
                <a:srgbClr val="4A7EBB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CountAllYears!$E$2:$BM$2</c:f>
              <c:numCache>
                <c:formatCode>0</c:formatCode>
                <c:ptCount val="61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</c:numCache>
            </c:numRef>
          </c:cat>
          <c:val>
            <c:numRef>
              <c:f>CountAllYears!$E$189:$BM$189</c:f>
              <c:numCache>
                <c:formatCode>#,##0</c:formatCode>
                <c:ptCount val="61"/>
                <c:pt idx="0">
                  <c:v>2765</c:v>
                </c:pt>
                <c:pt idx="1">
                  <c:v>0</c:v>
                </c:pt>
                <c:pt idx="2">
                  <c:v>2071</c:v>
                </c:pt>
                <c:pt idx="3">
                  <c:v>2275</c:v>
                </c:pt>
                <c:pt idx="4">
                  <c:v>2689</c:v>
                </c:pt>
                <c:pt idx="5">
                  <c:v>0</c:v>
                </c:pt>
                <c:pt idx="6">
                  <c:v>3328</c:v>
                </c:pt>
                <c:pt idx="7">
                  <c:v>2573</c:v>
                </c:pt>
                <c:pt idx="8">
                  <c:v>3898</c:v>
                </c:pt>
                <c:pt idx="9">
                  <c:v>2403</c:v>
                </c:pt>
                <c:pt idx="10">
                  <c:v>2473</c:v>
                </c:pt>
                <c:pt idx="11">
                  <c:v>4303</c:v>
                </c:pt>
                <c:pt idx="12">
                  <c:v>3336</c:v>
                </c:pt>
                <c:pt idx="13">
                  <c:v>2904</c:v>
                </c:pt>
                <c:pt idx="14">
                  <c:v>2512</c:v>
                </c:pt>
                <c:pt idx="15">
                  <c:v>0</c:v>
                </c:pt>
                <c:pt idx="16">
                  <c:v>3022</c:v>
                </c:pt>
                <c:pt idx="17">
                  <c:v>0</c:v>
                </c:pt>
                <c:pt idx="18">
                  <c:v>1641</c:v>
                </c:pt>
                <c:pt idx="19">
                  <c:v>12320</c:v>
                </c:pt>
                <c:pt idx="20">
                  <c:v>13255</c:v>
                </c:pt>
                <c:pt idx="21">
                  <c:v>14836</c:v>
                </c:pt>
                <c:pt idx="22">
                  <c:v>11266</c:v>
                </c:pt>
                <c:pt idx="23">
                  <c:v>10823</c:v>
                </c:pt>
                <c:pt idx="24">
                  <c:v>8563</c:v>
                </c:pt>
                <c:pt idx="25">
                  <c:v>20019</c:v>
                </c:pt>
                <c:pt idx="26">
                  <c:v>12095</c:v>
                </c:pt>
                <c:pt idx="27">
                  <c:v>20537</c:v>
                </c:pt>
                <c:pt idx="28">
                  <c:v>14201</c:v>
                </c:pt>
                <c:pt idx="29">
                  <c:v>15091</c:v>
                </c:pt>
                <c:pt idx="30">
                  <c:v>20407</c:v>
                </c:pt>
                <c:pt idx="31">
                  <c:v>20047</c:v>
                </c:pt>
                <c:pt idx="32">
                  <c:v>12698</c:v>
                </c:pt>
                <c:pt idx="33">
                  <c:v>18874</c:v>
                </c:pt>
                <c:pt idx="34">
                  <c:v>11281</c:v>
                </c:pt>
                <c:pt idx="35">
                  <c:v>13478</c:v>
                </c:pt>
                <c:pt idx="36">
                  <c:v>14121</c:v>
                </c:pt>
                <c:pt idx="37">
                  <c:v>12051</c:v>
                </c:pt>
                <c:pt idx="38">
                  <c:v>16059</c:v>
                </c:pt>
                <c:pt idx="39">
                  <c:v>23002</c:v>
                </c:pt>
                <c:pt idx="40">
                  <c:v>23610</c:v>
                </c:pt>
                <c:pt idx="41">
                  <c:v>14810</c:v>
                </c:pt>
                <c:pt idx="42">
                  <c:v>15844</c:v>
                </c:pt>
                <c:pt idx="43">
                  <c:v>22897</c:v>
                </c:pt>
                <c:pt idx="44">
                  <c:v>15997</c:v>
                </c:pt>
                <c:pt idx="45">
                  <c:v>18415</c:v>
                </c:pt>
                <c:pt idx="46">
                  <c:v>85054</c:v>
                </c:pt>
                <c:pt idx="47">
                  <c:v>26976</c:v>
                </c:pt>
                <c:pt idx="48">
                  <c:v>19378</c:v>
                </c:pt>
                <c:pt idx="49">
                  <c:v>35635</c:v>
                </c:pt>
                <c:pt idx="50">
                  <c:v>29983</c:v>
                </c:pt>
                <c:pt idx="51">
                  <c:v>30114</c:v>
                </c:pt>
                <c:pt idx="52">
                  <c:v>29636</c:v>
                </c:pt>
                <c:pt idx="53">
                  <c:v>19988</c:v>
                </c:pt>
                <c:pt idx="54">
                  <c:v>38288</c:v>
                </c:pt>
                <c:pt idx="55">
                  <c:v>16701</c:v>
                </c:pt>
                <c:pt idx="56">
                  <c:v>37357</c:v>
                </c:pt>
                <c:pt idx="57">
                  <c:v>27358</c:v>
                </c:pt>
                <c:pt idx="58">
                  <c:v>53916</c:v>
                </c:pt>
                <c:pt idx="59">
                  <c:v>34640</c:v>
                </c:pt>
                <c:pt idx="60">
                  <c:v>61703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9F-43C7-BDDC-75D189A4A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59011598"/>
        <c:axId val="81890711"/>
      </c:lineChart>
      <c:lineChart>
        <c:grouping val="standard"/>
        <c:varyColors val="0"/>
        <c:ser>
          <c:idx val="1"/>
          <c:order val="1"/>
          <c:tx>
            <c:v>Number Spp.</c:v>
          </c:tx>
          <c:spPr>
            <a:ln w="28440">
              <a:solidFill>
                <a:srgbClr val="BE4B48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CountAllYears!$E$2:$BM$2</c:f>
              <c:numCache>
                <c:formatCode>0</c:formatCode>
                <c:ptCount val="61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</c:numCache>
            </c:numRef>
          </c:cat>
          <c:val>
            <c:numRef>
              <c:f>CountAllYears!$E$190:$BM$190</c:f>
              <c:numCache>
                <c:formatCode>#,##0</c:formatCode>
                <c:ptCount val="61"/>
                <c:pt idx="0">
                  <c:v>41</c:v>
                </c:pt>
                <c:pt idx="1">
                  <c:v>0</c:v>
                </c:pt>
                <c:pt idx="2">
                  <c:v>33</c:v>
                </c:pt>
                <c:pt idx="3">
                  <c:v>36</c:v>
                </c:pt>
                <c:pt idx="4">
                  <c:v>40</c:v>
                </c:pt>
                <c:pt idx="5">
                  <c:v>0</c:v>
                </c:pt>
                <c:pt idx="6">
                  <c:v>32</c:v>
                </c:pt>
                <c:pt idx="7">
                  <c:v>31</c:v>
                </c:pt>
                <c:pt idx="8">
                  <c:v>31</c:v>
                </c:pt>
                <c:pt idx="9">
                  <c:v>25</c:v>
                </c:pt>
                <c:pt idx="10">
                  <c:v>30</c:v>
                </c:pt>
                <c:pt idx="11">
                  <c:v>46</c:v>
                </c:pt>
                <c:pt idx="12">
                  <c:v>46</c:v>
                </c:pt>
                <c:pt idx="13">
                  <c:v>27</c:v>
                </c:pt>
                <c:pt idx="14">
                  <c:v>35</c:v>
                </c:pt>
                <c:pt idx="15">
                  <c:v>0</c:v>
                </c:pt>
                <c:pt idx="16">
                  <c:v>32</c:v>
                </c:pt>
                <c:pt idx="17">
                  <c:v>0</c:v>
                </c:pt>
                <c:pt idx="18">
                  <c:v>43</c:v>
                </c:pt>
                <c:pt idx="19">
                  <c:v>67</c:v>
                </c:pt>
                <c:pt idx="20">
                  <c:v>78</c:v>
                </c:pt>
                <c:pt idx="21">
                  <c:v>82</c:v>
                </c:pt>
                <c:pt idx="22">
                  <c:v>76</c:v>
                </c:pt>
                <c:pt idx="23">
                  <c:v>72</c:v>
                </c:pt>
                <c:pt idx="24">
                  <c:v>71</c:v>
                </c:pt>
                <c:pt idx="25">
                  <c:v>87</c:v>
                </c:pt>
                <c:pt idx="26">
                  <c:v>88</c:v>
                </c:pt>
                <c:pt idx="27">
                  <c:v>98</c:v>
                </c:pt>
                <c:pt idx="28">
                  <c:v>90</c:v>
                </c:pt>
                <c:pt idx="29">
                  <c:v>75</c:v>
                </c:pt>
                <c:pt idx="30">
                  <c:v>84</c:v>
                </c:pt>
                <c:pt idx="31">
                  <c:v>98</c:v>
                </c:pt>
                <c:pt idx="32">
                  <c:v>87</c:v>
                </c:pt>
                <c:pt idx="33">
                  <c:v>95</c:v>
                </c:pt>
                <c:pt idx="34">
                  <c:v>91</c:v>
                </c:pt>
                <c:pt idx="35">
                  <c:v>88</c:v>
                </c:pt>
                <c:pt idx="36">
                  <c:v>94</c:v>
                </c:pt>
                <c:pt idx="37">
                  <c:v>91</c:v>
                </c:pt>
                <c:pt idx="38">
                  <c:v>93</c:v>
                </c:pt>
                <c:pt idx="39">
                  <c:v>89</c:v>
                </c:pt>
                <c:pt idx="40">
                  <c:v>91</c:v>
                </c:pt>
                <c:pt idx="41">
                  <c:v>92</c:v>
                </c:pt>
                <c:pt idx="42">
                  <c:v>92</c:v>
                </c:pt>
                <c:pt idx="43">
                  <c:v>93</c:v>
                </c:pt>
                <c:pt idx="44">
                  <c:v>93</c:v>
                </c:pt>
                <c:pt idx="45">
                  <c:v>88</c:v>
                </c:pt>
                <c:pt idx="46">
                  <c:v>99</c:v>
                </c:pt>
                <c:pt idx="47">
                  <c:v>98</c:v>
                </c:pt>
                <c:pt idx="48">
                  <c:v>99</c:v>
                </c:pt>
                <c:pt idx="49">
                  <c:v>91</c:v>
                </c:pt>
                <c:pt idx="50">
                  <c:v>96</c:v>
                </c:pt>
                <c:pt idx="51">
                  <c:v>103</c:v>
                </c:pt>
                <c:pt idx="52">
                  <c:v>92</c:v>
                </c:pt>
                <c:pt idx="53">
                  <c:v>99</c:v>
                </c:pt>
                <c:pt idx="54">
                  <c:v>90</c:v>
                </c:pt>
                <c:pt idx="55">
                  <c:v>90</c:v>
                </c:pt>
                <c:pt idx="56">
                  <c:v>104</c:v>
                </c:pt>
                <c:pt idx="57">
                  <c:v>100</c:v>
                </c:pt>
                <c:pt idx="58">
                  <c:v>103</c:v>
                </c:pt>
                <c:pt idx="59">
                  <c:v>98</c:v>
                </c:pt>
                <c:pt idx="60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F-43C7-BDDC-75D189A4A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57908903"/>
        <c:axId val="52162010"/>
      </c:lineChart>
      <c:catAx>
        <c:axId val="5901159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81890711"/>
        <c:crosses val="autoZero"/>
        <c:auto val="1"/>
        <c:lblAlgn val="ctr"/>
        <c:lblOffset val="100"/>
        <c:noMultiLvlLbl val="0"/>
      </c:catAx>
      <c:valAx>
        <c:axId val="8189071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en-US" sz="14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400" b="1" strike="noStrike" spc="-1">
                    <a:solidFill>
                      <a:srgbClr val="000000"/>
                    </a:solidFill>
                    <a:latin typeface="Calibri"/>
                  </a:rPr>
                  <a:t>Birds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9011598"/>
        <c:crosses val="autoZero"/>
        <c:crossBetween val="between"/>
      </c:valAx>
      <c:catAx>
        <c:axId val="57908903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52162010"/>
        <c:crosses val="autoZero"/>
        <c:auto val="1"/>
        <c:lblAlgn val="ctr"/>
        <c:lblOffset val="100"/>
        <c:noMultiLvlLbl val="0"/>
      </c:catAx>
      <c:valAx>
        <c:axId val="52162010"/>
        <c:scaling>
          <c:orientation val="minMax"/>
        </c:scaling>
        <c:delete val="0"/>
        <c:axPos val="r"/>
        <c:title>
          <c:tx>
            <c:rich>
              <a:bodyPr rot="5400000"/>
              <a:lstStyle/>
              <a:p>
                <a:pPr>
                  <a:defRPr lang="en-US" sz="14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400" b="1" strike="noStrike" spc="-1">
                    <a:solidFill>
                      <a:srgbClr val="000000"/>
                    </a:solidFill>
                    <a:latin typeface="Calibri"/>
                  </a:rPr>
                  <a:t>Species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7908903"/>
        <c:crosses val="max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# Species Single Bird</c:v>
          </c:tx>
          <c:spPr>
            <a:ln w="28440">
              <a:solidFill>
                <a:srgbClr val="4A7EBB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CountAllYears!$E$2:$BM$2</c:f>
              <c:numCache>
                <c:formatCode>0</c:formatCode>
                <c:ptCount val="61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</c:numCache>
            </c:numRef>
          </c:cat>
          <c:val>
            <c:numRef>
              <c:f>CountAllYears!$E$191:$BM$191</c:f>
              <c:numCache>
                <c:formatCode>#,##0</c:formatCode>
                <c:ptCount val="61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8</c:v>
                </c:pt>
                <c:pt idx="5">
                  <c:v>0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7</c:v>
                </c:pt>
                <c:pt idx="13">
                  <c:v>7</c:v>
                </c:pt>
                <c:pt idx="14">
                  <c:v>9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9</c:v>
                </c:pt>
                <c:pt idx="19">
                  <c:v>6</c:v>
                </c:pt>
                <c:pt idx="20">
                  <c:v>12</c:v>
                </c:pt>
                <c:pt idx="21">
                  <c:v>9</c:v>
                </c:pt>
                <c:pt idx="22">
                  <c:v>11</c:v>
                </c:pt>
                <c:pt idx="23">
                  <c:v>6</c:v>
                </c:pt>
                <c:pt idx="24">
                  <c:v>12</c:v>
                </c:pt>
                <c:pt idx="25">
                  <c:v>12</c:v>
                </c:pt>
                <c:pt idx="26">
                  <c:v>14</c:v>
                </c:pt>
                <c:pt idx="27">
                  <c:v>11</c:v>
                </c:pt>
                <c:pt idx="28">
                  <c:v>16</c:v>
                </c:pt>
                <c:pt idx="29">
                  <c:v>8</c:v>
                </c:pt>
                <c:pt idx="30">
                  <c:v>11</c:v>
                </c:pt>
                <c:pt idx="31">
                  <c:v>10</c:v>
                </c:pt>
                <c:pt idx="32">
                  <c:v>14</c:v>
                </c:pt>
                <c:pt idx="33">
                  <c:v>9</c:v>
                </c:pt>
                <c:pt idx="34">
                  <c:v>8</c:v>
                </c:pt>
                <c:pt idx="35">
                  <c:v>10</c:v>
                </c:pt>
                <c:pt idx="36">
                  <c:v>16</c:v>
                </c:pt>
                <c:pt idx="37">
                  <c:v>13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17</c:v>
                </c:pt>
                <c:pt idx="42">
                  <c:v>4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14</c:v>
                </c:pt>
                <c:pt idx="47">
                  <c:v>10</c:v>
                </c:pt>
                <c:pt idx="48">
                  <c:v>15</c:v>
                </c:pt>
                <c:pt idx="49">
                  <c:v>12</c:v>
                </c:pt>
                <c:pt idx="50">
                  <c:v>14</c:v>
                </c:pt>
                <c:pt idx="51">
                  <c:v>14</c:v>
                </c:pt>
                <c:pt idx="52">
                  <c:v>12</c:v>
                </c:pt>
                <c:pt idx="53">
                  <c:v>13</c:v>
                </c:pt>
                <c:pt idx="54">
                  <c:v>9</c:v>
                </c:pt>
                <c:pt idx="55">
                  <c:v>13</c:v>
                </c:pt>
                <c:pt idx="56">
                  <c:v>12</c:v>
                </c:pt>
                <c:pt idx="57">
                  <c:v>14</c:v>
                </c:pt>
                <c:pt idx="58">
                  <c:v>12</c:v>
                </c:pt>
                <c:pt idx="59">
                  <c:v>17</c:v>
                </c:pt>
                <c:pt idx="6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A-4D1C-AE4C-93835ECB6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92875147"/>
        <c:axId val="53494940"/>
      </c:lineChart>
      <c:catAx>
        <c:axId val="92875147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494940"/>
        <c:crosses val="autoZero"/>
        <c:auto val="1"/>
        <c:lblAlgn val="ctr"/>
        <c:lblOffset val="100"/>
        <c:noMultiLvlLbl val="0"/>
      </c:catAx>
      <c:valAx>
        <c:axId val="534949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en-US" sz="14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400" b="1" strike="noStrike" spc="-1">
                    <a:solidFill>
                      <a:srgbClr val="000000"/>
                    </a:solidFill>
                    <a:latin typeface="Calibri"/>
                  </a:rPr>
                  <a:t>Number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2875147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4.8305366339923599E-2"/>
          <c:y val="2.2391478639331101E-2"/>
          <c:w val="0.73002159827213797"/>
          <c:h val="0.91072042148665699"/>
        </c:manualLayout>
      </c:layout>
      <c:lineChart>
        <c:grouping val="standard"/>
        <c:varyColors val="0"/>
        <c:ser>
          <c:idx val="0"/>
          <c:order val="0"/>
          <c:tx>
            <c:strRef>
              <c:f>CountAllYears!$D$196</c:f>
              <c:strCache>
                <c:ptCount val="1"/>
                <c:pt idx="0">
                  <c:v>Geese and Swans</c:v>
                </c:pt>
              </c:strCache>
            </c:strRef>
          </c:tx>
          <c:spPr>
            <a:ln w="28440">
              <a:solidFill>
                <a:srgbClr val="385F8D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CountAllYears!$E$196:$BK$196</c:f>
              <c:numCache>
                <c:formatCode>#,##0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45</c:v>
                </c:pt>
                <c:pt idx="19">
                  <c:v>0</c:v>
                </c:pt>
                <c:pt idx="20">
                  <c:v>261</c:v>
                </c:pt>
                <c:pt idx="21">
                  <c:v>366</c:v>
                </c:pt>
                <c:pt idx="22">
                  <c:v>1259</c:v>
                </c:pt>
                <c:pt idx="23">
                  <c:v>120</c:v>
                </c:pt>
                <c:pt idx="24">
                  <c:v>99</c:v>
                </c:pt>
                <c:pt idx="25">
                  <c:v>261</c:v>
                </c:pt>
                <c:pt idx="26">
                  <c:v>194</c:v>
                </c:pt>
                <c:pt idx="27">
                  <c:v>179</c:v>
                </c:pt>
                <c:pt idx="28">
                  <c:v>208</c:v>
                </c:pt>
                <c:pt idx="29">
                  <c:v>12</c:v>
                </c:pt>
                <c:pt idx="30">
                  <c:v>290</c:v>
                </c:pt>
                <c:pt idx="31">
                  <c:v>250</c:v>
                </c:pt>
                <c:pt idx="32">
                  <c:v>76</c:v>
                </c:pt>
                <c:pt idx="33">
                  <c:v>1014</c:v>
                </c:pt>
                <c:pt idx="34">
                  <c:v>228</c:v>
                </c:pt>
                <c:pt idx="35">
                  <c:v>504</c:v>
                </c:pt>
                <c:pt idx="36">
                  <c:v>175</c:v>
                </c:pt>
                <c:pt idx="37">
                  <c:v>93</c:v>
                </c:pt>
                <c:pt idx="38">
                  <c:v>493</c:v>
                </c:pt>
                <c:pt idx="39">
                  <c:v>531</c:v>
                </c:pt>
                <c:pt idx="40">
                  <c:v>425</c:v>
                </c:pt>
                <c:pt idx="41">
                  <c:v>297</c:v>
                </c:pt>
                <c:pt idx="42">
                  <c:v>354</c:v>
                </c:pt>
                <c:pt idx="43">
                  <c:v>695</c:v>
                </c:pt>
                <c:pt idx="44">
                  <c:v>672</c:v>
                </c:pt>
                <c:pt idx="45">
                  <c:v>107</c:v>
                </c:pt>
                <c:pt idx="46">
                  <c:v>524</c:v>
                </c:pt>
                <c:pt idx="47">
                  <c:v>1410</c:v>
                </c:pt>
                <c:pt idx="48">
                  <c:v>797</c:v>
                </c:pt>
                <c:pt idx="49">
                  <c:v>664</c:v>
                </c:pt>
                <c:pt idx="50">
                  <c:v>493</c:v>
                </c:pt>
                <c:pt idx="51">
                  <c:v>720</c:v>
                </c:pt>
                <c:pt idx="52">
                  <c:v>383</c:v>
                </c:pt>
                <c:pt idx="53">
                  <c:v>206</c:v>
                </c:pt>
                <c:pt idx="54">
                  <c:v>143</c:v>
                </c:pt>
                <c:pt idx="55">
                  <c:v>517</c:v>
                </c:pt>
                <c:pt idx="56">
                  <c:v>2405</c:v>
                </c:pt>
                <c:pt idx="57">
                  <c:v>833</c:v>
                </c:pt>
                <c:pt idx="58">
                  <c:v>1231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0-47B9-92C8-D28576D748C9}"/>
            </c:ext>
          </c:extLst>
        </c:ser>
        <c:ser>
          <c:idx val="1"/>
          <c:order val="1"/>
          <c:tx>
            <c:strRef>
              <c:f>CountAllYears!$D$197</c:f>
              <c:strCache>
                <c:ptCount val="1"/>
                <c:pt idx="0">
                  <c:v>Ducks</c:v>
                </c:pt>
              </c:strCache>
            </c:strRef>
          </c:tx>
          <c:spPr>
            <a:ln w="28440">
              <a:solidFill>
                <a:srgbClr val="903836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CountAllYears!$E$197:$BK$197</c:f>
              <c:numCache>
                <c:formatCode>#,##0</c:formatCode>
                <c:ptCount val="59"/>
                <c:pt idx="0">
                  <c:v>47</c:v>
                </c:pt>
                <c:pt idx="1">
                  <c:v>0</c:v>
                </c:pt>
                <c:pt idx="2">
                  <c:v>12</c:v>
                </c:pt>
                <c:pt idx="3">
                  <c:v>78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32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28</c:v>
                </c:pt>
                <c:pt idx="12">
                  <c:v>893</c:v>
                </c:pt>
                <c:pt idx="13">
                  <c:v>1</c:v>
                </c:pt>
                <c:pt idx="14">
                  <c:v>62</c:v>
                </c:pt>
                <c:pt idx="15">
                  <c:v>0</c:v>
                </c:pt>
                <c:pt idx="16">
                  <c:v>51</c:v>
                </c:pt>
                <c:pt idx="17">
                  <c:v>0</c:v>
                </c:pt>
                <c:pt idx="18">
                  <c:v>109</c:v>
                </c:pt>
                <c:pt idx="19">
                  <c:v>4042</c:v>
                </c:pt>
                <c:pt idx="20">
                  <c:v>855</c:v>
                </c:pt>
                <c:pt idx="21">
                  <c:v>1873</c:v>
                </c:pt>
                <c:pt idx="22">
                  <c:v>1478</c:v>
                </c:pt>
                <c:pt idx="23">
                  <c:v>1368</c:v>
                </c:pt>
                <c:pt idx="24">
                  <c:v>935</c:v>
                </c:pt>
                <c:pt idx="25">
                  <c:v>2574</c:v>
                </c:pt>
                <c:pt idx="26">
                  <c:v>2673</c:v>
                </c:pt>
                <c:pt idx="27">
                  <c:v>3328</c:v>
                </c:pt>
                <c:pt idx="28">
                  <c:v>2318</c:v>
                </c:pt>
                <c:pt idx="29">
                  <c:v>1391</c:v>
                </c:pt>
                <c:pt idx="30">
                  <c:v>2775</c:v>
                </c:pt>
                <c:pt idx="31">
                  <c:v>1778</c:v>
                </c:pt>
                <c:pt idx="32">
                  <c:v>1016</c:v>
                </c:pt>
                <c:pt idx="33">
                  <c:v>1710</c:v>
                </c:pt>
                <c:pt idx="34">
                  <c:v>1428</c:v>
                </c:pt>
                <c:pt idx="35">
                  <c:v>1661</c:v>
                </c:pt>
                <c:pt idx="36">
                  <c:v>1267</c:v>
                </c:pt>
                <c:pt idx="37">
                  <c:v>1252</c:v>
                </c:pt>
                <c:pt idx="38">
                  <c:v>2611</c:v>
                </c:pt>
                <c:pt idx="39">
                  <c:v>2552</c:v>
                </c:pt>
                <c:pt idx="40">
                  <c:v>2851</c:v>
                </c:pt>
                <c:pt idx="41">
                  <c:v>3284</c:v>
                </c:pt>
                <c:pt idx="42">
                  <c:v>2183</c:v>
                </c:pt>
                <c:pt idx="43">
                  <c:v>5782</c:v>
                </c:pt>
                <c:pt idx="44">
                  <c:v>3151</c:v>
                </c:pt>
                <c:pt idx="45">
                  <c:v>3354</c:v>
                </c:pt>
                <c:pt idx="46">
                  <c:v>5218</c:v>
                </c:pt>
                <c:pt idx="47">
                  <c:v>5380</c:v>
                </c:pt>
                <c:pt idx="48">
                  <c:v>2607</c:v>
                </c:pt>
                <c:pt idx="49">
                  <c:v>2072</c:v>
                </c:pt>
                <c:pt idx="50">
                  <c:v>1994</c:v>
                </c:pt>
                <c:pt idx="51">
                  <c:v>4030</c:v>
                </c:pt>
                <c:pt idx="52">
                  <c:v>2870</c:v>
                </c:pt>
                <c:pt idx="53">
                  <c:v>2858</c:v>
                </c:pt>
                <c:pt idx="54">
                  <c:v>1962</c:v>
                </c:pt>
                <c:pt idx="55">
                  <c:v>2233</c:v>
                </c:pt>
                <c:pt idx="56">
                  <c:v>8750</c:v>
                </c:pt>
                <c:pt idx="57">
                  <c:v>2420</c:v>
                </c:pt>
                <c:pt idx="58">
                  <c:v>4680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0-47B9-92C8-D28576D748C9}"/>
            </c:ext>
          </c:extLst>
        </c:ser>
        <c:ser>
          <c:idx val="2"/>
          <c:order val="2"/>
          <c:tx>
            <c:strRef>
              <c:f>CountAllYears!$D$198</c:f>
              <c:strCache>
                <c:ptCount val="1"/>
                <c:pt idx="0">
                  <c:v>Gallinaceous</c:v>
                </c:pt>
              </c:strCache>
            </c:strRef>
          </c:tx>
          <c:spPr>
            <a:ln w="28440">
              <a:solidFill>
                <a:srgbClr val="738C3F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CountAllYears!$E$198:$BK$198</c:f>
              <c:numCache>
                <c:formatCode>#,##0</c:formatCode>
                <c:ptCount val="59"/>
                <c:pt idx="0">
                  <c:v>163</c:v>
                </c:pt>
                <c:pt idx="1">
                  <c:v>0</c:v>
                </c:pt>
                <c:pt idx="2">
                  <c:v>96</c:v>
                </c:pt>
                <c:pt idx="3">
                  <c:v>27</c:v>
                </c:pt>
                <c:pt idx="4">
                  <c:v>146</c:v>
                </c:pt>
                <c:pt idx="5">
                  <c:v>0</c:v>
                </c:pt>
                <c:pt idx="6">
                  <c:v>52</c:v>
                </c:pt>
                <c:pt idx="7">
                  <c:v>260</c:v>
                </c:pt>
                <c:pt idx="8">
                  <c:v>270</c:v>
                </c:pt>
                <c:pt idx="9">
                  <c:v>29</c:v>
                </c:pt>
                <c:pt idx="10">
                  <c:v>130</c:v>
                </c:pt>
                <c:pt idx="11">
                  <c:v>540</c:v>
                </c:pt>
                <c:pt idx="12">
                  <c:v>320</c:v>
                </c:pt>
                <c:pt idx="13">
                  <c:v>11</c:v>
                </c:pt>
                <c:pt idx="14">
                  <c:v>270</c:v>
                </c:pt>
                <c:pt idx="15">
                  <c:v>0</c:v>
                </c:pt>
                <c:pt idx="16">
                  <c:v>27</c:v>
                </c:pt>
                <c:pt idx="17">
                  <c:v>0</c:v>
                </c:pt>
                <c:pt idx="18">
                  <c:v>39</c:v>
                </c:pt>
                <c:pt idx="19">
                  <c:v>140</c:v>
                </c:pt>
                <c:pt idx="20">
                  <c:v>69</c:v>
                </c:pt>
                <c:pt idx="21">
                  <c:v>135</c:v>
                </c:pt>
                <c:pt idx="22">
                  <c:v>202</c:v>
                </c:pt>
                <c:pt idx="23">
                  <c:v>165</c:v>
                </c:pt>
                <c:pt idx="24">
                  <c:v>133</c:v>
                </c:pt>
                <c:pt idx="25">
                  <c:v>570</c:v>
                </c:pt>
                <c:pt idx="26">
                  <c:v>329</c:v>
                </c:pt>
                <c:pt idx="27">
                  <c:v>303</c:v>
                </c:pt>
                <c:pt idx="28">
                  <c:v>147</c:v>
                </c:pt>
                <c:pt idx="29">
                  <c:v>127</c:v>
                </c:pt>
                <c:pt idx="30">
                  <c:v>84</c:v>
                </c:pt>
                <c:pt idx="31">
                  <c:v>68</c:v>
                </c:pt>
                <c:pt idx="32">
                  <c:v>74</c:v>
                </c:pt>
                <c:pt idx="33">
                  <c:v>54</c:v>
                </c:pt>
                <c:pt idx="34">
                  <c:v>226</c:v>
                </c:pt>
                <c:pt idx="35">
                  <c:v>201</c:v>
                </c:pt>
                <c:pt idx="36">
                  <c:v>188</c:v>
                </c:pt>
                <c:pt idx="37">
                  <c:v>89</c:v>
                </c:pt>
                <c:pt idx="38">
                  <c:v>164</c:v>
                </c:pt>
                <c:pt idx="39">
                  <c:v>92</c:v>
                </c:pt>
                <c:pt idx="40">
                  <c:v>216</c:v>
                </c:pt>
                <c:pt idx="41">
                  <c:v>236</c:v>
                </c:pt>
                <c:pt idx="42">
                  <c:v>251</c:v>
                </c:pt>
                <c:pt idx="43">
                  <c:v>291</c:v>
                </c:pt>
                <c:pt idx="44">
                  <c:v>178</c:v>
                </c:pt>
                <c:pt idx="45">
                  <c:v>211</c:v>
                </c:pt>
                <c:pt idx="46">
                  <c:v>92</c:v>
                </c:pt>
                <c:pt idx="47">
                  <c:v>216</c:v>
                </c:pt>
                <c:pt idx="48">
                  <c:v>146</c:v>
                </c:pt>
                <c:pt idx="49">
                  <c:v>300</c:v>
                </c:pt>
                <c:pt idx="50">
                  <c:v>104</c:v>
                </c:pt>
                <c:pt idx="51">
                  <c:v>337</c:v>
                </c:pt>
                <c:pt idx="52">
                  <c:v>242</c:v>
                </c:pt>
                <c:pt idx="53">
                  <c:v>143</c:v>
                </c:pt>
                <c:pt idx="54">
                  <c:v>256</c:v>
                </c:pt>
                <c:pt idx="55">
                  <c:v>98</c:v>
                </c:pt>
                <c:pt idx="56">
                  <c:v>187</c:v>
                </c:pt>
                <c:pt idx="57">
                  <c:v>232</c:v>
                </c:pt>
                <c:pt idx="58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0-47B9-92C8-D28576D748C9}"/>
            </c:ext>
          </c:extLst>
        </c:ser>
        <c:ser>
          <c:idx val="3"/>
          <c:order val="3"/>
          <c:tx>
            <c:strRef>
              <c:f>CountAllYears!$D$199</c:f>
              <c:strCache>
                <c:ptCount val="1"/>
                <c:pt idx="0">
                  <c:v>Grebes and Cormorants</c:v>
                </c:pt>
              </c:strCache>
            </c:strRef>
          </c:tx>
          <c:spPr>
            <a:ln w="28440">
              <a:solidFill>
                <a:srgbClr val="5E4979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CountAllYears!$E$199:$BK$199</c:f>
              <c:numCache>
                <c:formatCode>#,##0</c:formatCode>
                <c:ptCount val="5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8</c:v>
                </c:pt>
                <c:pt idx="26">
                  <c:v>5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46</c:v>
                </c:pt>
                <c:pt idx="40">
                  <c:v>3</c:v>
                </c:pt>
                <c:pt idx="41">
                  <c:v>5</c:v>
                </c:pt>
                <c:pt idx="42">
                  <c:v>9</c:v>
                </c:pt>
                <c:pt idx="43">
                  <c:v>11</c:v>
                </c:pt>
                <c:pt idx="44">
                  <c:v>3</c:v>
                </c:pt>
                <c:pt idx="45">
                  <c:v>6</c:v>
                </c:pt>
                <c:pt idx="46">
                  <c:v>8</c:v>
                </c:pt>
                <c:pt idx="47">
                  <c:v>5</c:v>
                </c:pt>
                <c:pt idx="48">
                  <c:v>7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10</c:v>
                </c:pt>
                <c:pt idx="55">
                  <c:v>1</c:v>
                </c:pt>
                <c:pt idx="56">
                  <c:v>17</c:v>
                </c:pt>
                <c:pt idx="57">
                  <c:v>3</c:v>
                </c:pt>
                <c:pt idx="58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00-47B9-92C8-D28576D748C9}"/>
            </c:ext>
          </c:extLst>
        </c:ser>
        <c:ser>
          <c:idx val="4"/>
          <c:order val="4"/>
          <c:tx>
            <c:strRef>
              <c:f>CountAllYears!$D$200</c:f>
              <c:strCache>
                <c:ptCount val="1"/>
                <c:pt idx="0">
                  <c:v>Pelicans and Wading Birds</c:v>
                </c:pt>
              </c:strCache>
            </c:strRef>
          </c:tx>
          <c:spPr>
            <a:ln w="28440">
              <a:solidFill>
                <a:srgbClr val="358094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CountAllYears!$E$200:$BK$200</c:f>
              <c:numCache>
                <c:formatCode>#,##0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7</c:v>
                </c:pt>
                <c:pt idx="21">
                  <c:v>5</c:v>
                </c:pt>
                <c:pt idx="22">
                  <c:v>7</c:v>
                </c:pt>
                <c:pt idx="23">
                  <c:v>13</c:v>
                </c:pt>
                <c:pt idx="24">
                  <c:v>6</c:v>
                </c:pt>
                <c:pt idx="25">
                  <c:v>9</c:v>
                </c:pt>
                <c:pt idx="26">
                  <c:v>21</c:v>
                </c:pt>
                <c:pt idx="27">
                  <c:v>19</c:v>
                </c:pt>
                <c:pt idx="28">
                  <c:v>1</c:v>
                </c:pt>
                <c:pt idx="29">
                  <c:v>3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6</c:v>
                </c:pt>
                <c:pt idx="35">
                  <c:v>7</c:v>
                </c:pt>
                <c:pt idx="36">
                  <c:v>10</c:v>
                </c:pt>
                <c:pt idx="37">
                  <c:v>7</c:v>
                </c:pt>
                <c:pt idx="38">
                  <c:v>14</c:v>
                </c:pt>
                <c:pt idx="39">
                  <c:v>37</c:v>
                </c:pt>
                <c:pt idx="40">
                  <c:v>11</c:v>
                </c:pt>
                <c:pt idx="41">
                  <c:v>14</c:v>
                </c:pt>
                <c:pt idx="42">
                  <c:v>9</c:v>
                </c:pt>
                <c:pt idx="43">
                  <c:v>22</c:v>
                </c:pt>
                <c:pt idx="44">
                  <c:v>10</c:v>
                </c:pt>
                <c:pt idx="45">
                  <c:v>12</c:v>
                </c:pt>
                <c:pt idx="46">
                  <c:v>19</c:v>
                </c:pt>
                <c:pt idx="47">
                  <c:v>23</c:v>
                </c:pt>
                <c:pt idx="48">
                  <c:v>19</c:v>
                </c:pt>
                <c:pt idx="49">
                  <c:v>11</c:v>
                </c:pt>
                <c:pt idx="50">
                  <c:v>15</c:v>
                </c:pt>
                <c:pt idx="51">
                  <c:v>21</c:v>
                </c:pt>
                <c:pt idx="52">
                  <c:v>7</c:v>
                </c:pt>
                <c:pt idx="53">
                  <c:v>11</c:v>
                </c:pt>
                <c:pt idx="54">
                  <c:v>11</c:v>
                </c:pt>
                <c:pt idx="55">
                  <c:v>10</c:v>
                </c:pt>
                <c:pt idx="56">
                  <c:v>17</c:v>
                </c:pt>
                <c:pt idx="57">
                  <c:v>11</c:v>
                </c:pt>
                <c:pt idx="58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00-47B9-92C8-D28576D748C9}"/>
            </c:ext>
          </c:extLst>
        </c:ser>
        <c:ser>
          <c:idx val="5"/>
          <c:order val="5"/>
          <c:tx>
            <c:strRef>
              <c:f>CountAllYears!$D$201</c:f>
              <c:strCache>
                <c:ptCount val="1"/>
                <c:pt idx="0">
                  <c:v>Vultures and Hawks</c:v>
                </c:pt>
              </c:strCache>
            </c:strRef>
          </c:tx>
          <c:spPr>
            <a:ln w="28440">
              <a:solidFill>
                <a:srgbClr val="B96F3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CountAllYears!$E$201:$BK$201</c:f>
              <c:numCache>
                <c:formatCode>#,##0</c:formatCode>
                <c:ptCount val="59"/>
                <c:pt idx="0">
                  <c:v>16</c:v>
                </c:pt>
                <c:pt idx="1">
                  <c:v>0</c:v>
                </c:pt>
                <c:pt idx="2">
                  <c:v>16</c:v>
                </c:pt>
                <c:pt idx="3">
                  <c:v>8</c:v>
                </c:pt>
                <c:pt idx="4">
                  <c:v>17</c:v>
                </c:pt>
                <c:pt idx="5">
                  <c:v>0</c:v>
                </c:pt>
                <c:pt idx="6">
                  <c:v>24</c:v>
                </c:pt>
                <c:pt idx="7">
                  <c:v>11</c:v>
                </c:pt>
                <c:pt idx="8">
                  <c:v>17</c:v>
                </c:pt>
                <c:pt idx="9">
                  <c:v>9</c:v>
                </c:pt>
                <c:pt idx="10">
                  <c:v>15</c:v>
                </c:pt>
                <c:pt idx="11">
                  <c:v>18</c:v>
                </c:pt>
                <c:pt idx="12">
                  <c:v>27</c:v>
                </c:pt>
                <c:pt idx="13">
                  <c:v>11</c:v>
                </c:pt>
                <c:pt idx="14">
                  <c:v>28</c:v>
                </c:pt>
                <c:pt idx="15">
                  <c:v>0</c:v>
                </c:pt>
                <c:pt idx="16">
                  <c:v>28</c:v>
                </c:pt>
                <c:pt idx="17">
                  <c:v>0</c:v>
                </c:pt>
                <c:pt idx="18">
                  <c:v>25</c:v>
                </c:pt>
                <c:pt idx="19">
                  <c:v>61</c:v>
                </c:pt>
                <c:pt idx="20">
                  <c:v>84</c:v>
                </c:pt>
                <c:pt idx="21">
                  <c:v>137</c:v>
                </c:pt>
                <c:pt idx="22">
                  <c:v>118</c:v>
                </c:pt>
                <c:pt idx="23">
                  <c:v>108</c:v>
                </c:pt>
                <c:pt idx="24">
                  <c:v>94</c:v>
                </c:pt>
                <c:pt idx="25">
                  <c:v>252</c:v>
                </c:pt>
                <c:pt idx="26">
                  <c:v>128</c:v>
                </c:pt>
                <c:pt idx="27">
                  <c:v>193</c:v>
                </c:pt>
                <c:pt idx="28">
                  <c:v>145</c:v>
                </c:pt>
                <c:pt idx="29">
                  <c:v>123</c:v>
                </c:pt>
                <c:pt idx="30">
                  <c:v>112</c:v>
                </c:pt>
                <c:pt idx="31">
                  <c:v>204</c:v>
                </c:pt>
                <c:pt idx="32">
                  <c:v>115</c:v>
                </c:pt>
                <c:pt idx="33">
                  <c:v>239</c:v>
                </c:pt>
                <c:pt idx="34">
                  <c:v>247</c:v>
                </c:pt>
                <c:pt idx="35">
                  <c:v>252</c:v>
                </c:pt>
                <c:pt idx="36">
                  <c:v>175</c:v>
                </c:pt>
                <c:pt idx="37">
                  <c:v>206</c:v>
                </c:pt>
                <c:pt idx="38">
                  <c:v>217</c:v>
                </c:pt>
                <c:pt idx="39">
                  <c:v>239</c:v>
                </c:pt>
                <c:pt idx="40">
                  <c:v>549</c:v>
                </c:pt>
                <c:pt idx="41">
                  <c:v>152</c:v>
                </c:pt>
                <c:pt idx="42">
                  <c:v>297</c:v>
                </c:pt>
                <c:pt idx="43">
                  <c:v>667</c:v>
                </c:pt>
                <c:pt idx="44">
                  <c:v>225</c:v>
                </c:pt>
                <c:pt idx="45">
                  <c:v>328</c:v>
                </c:pt>
                <c:pt idx="46">
                  <c:v>498</c:v>
                </c:pt>
                <c:pt idx="47">
                  <c:v>412</c:v>
                </c:pt>
                <c:pt idx="48">
                  <c:v>334</c:v>
                </c:pt>
                <c:pt idx="49">
                  <c:v>231</c:v>
                </c:pt>
                <c:pt idx="50">
                  <c:v>302</c:v>
                </c:pt>
                <c:pt idx="51">
                  <c:v>397</c:v>
                </c:pt>
                <c:pt idx="52">
                  <c:v>372</c:v>
                </c:pt>
                <c:pt idx="53">
                  <c:v>282</c:v>
                </c:pt>
                <c:pt idx="54">
                  <c:v>282</c:v>
                </c:pt>
                <c:pt idx="55">
                  <c:v>144</c:v>
                </c:pt>
                <c:pt idx="56">
                  <c:v>419</c:v>
                </c:pt>
                <c:pt idx="57">
                  <c:v>461</c:v>
                </c:pt>
                <c:pt idx="58">
                  <c:v>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00-47B9-92C8-D28576D748C9}"/>
            </c:ext>
          </c:extLst>
        </c:ser>
        <c:ser>
          <c:idx val="6"/>
          <c:order val="6"/>
          <c:tx>
            <c:strRef>
              <c:f>CountAllYears!$D$202</c:f>
              <c:strCache>
                <c:ptCount val="1"/>
                <c:pt idx="0">
                  <c:v>Rails</c:v>
                </c:pt>
              </c:strCache>
            </c:strRef>
          </c:tx>
          <c:spPr>
            <a:ln w="28440">
              <a:solidFill>
                <a:srgbClr val="426FA6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CountAllYears!$E$202:$BK$202</c:f>
              <c:numCache>
                <c:formatCode>#,##0</c:formatCode>
                <c:ptCount val="5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8</c:v>
                </c:pt>
                <c:pt idx="27">
                  <c:v>4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8</c:v>
                </c:pt>
                <c:pt idx="32">
                  <c:v>1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5</c:v>
                </c:pt>
                <c:pt idx="40">
                  <c:v>10</c:v>
                </c:pt>
                <c:pt idx="41">
                  <c:v>10</c:v>
                </c:pt>
                <c:pt idx="42">
                  <c:v>16</c:v>
                </c:pt>
                <c:pt idx="43">
                  <c:v>10</c:v>
                </c:pt>
                <c:pt idx="44">
                  <c:v>4</c:v>
                </c:pt>
                <c:pt idx="45">
                  <c:v>4</c:v>
                </c:pt>
                <c:pt idx="46">
                  <c:v>9</c:v>
                </c:pt>
                <c:pt idx="47">
                  <c:v>10</c:v>
                </c:pt>
                <c:pt idx="48">
                  <c:v>3</c:v>
                </c:pt>
                <c:pt idx="49">
                  <c:v>6</c:v>
                </c:pt>
                <c:pt idx="50">
                  <c:v>6</c:v>
                </c:pt>
                <c:pt idx="51">
                  <c:v>3</c:v>
                </c:pt>
                <c:pt idx="52">
                  <c:v>0</c:v>
                </c:pt>
                <c:pt idx="53">
                  <c:v>5</c:v>
                </c:pt>
                <c:pt idx="54">
                  <c:v>0</c:v>
                </c:pt>
                <c:pt idx="55">
                  <c:v>6</c:v>
                </c:pt>
                <c:pt idx="56">
                  <c:v>9</c:v>
                </c:pt>
                <c:pt idx="57">
                  <c:v>2</c:v>
                </c:pt>
                <c:pt idx="5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00-47B9-92C8-D28576D748C9}"/>
            </c:ext>
          </c:extLst>
        </c:ser>
        <c:ser>
          <c:idx val="7"/>
          <c:order val="7"/>
          <c:tx>
            <c:strRef>
              <c:f>CountAllYears!$D$203</c:f>
              <c:strCache>
                <c:ptCount val="1"/>
                <c:pt idx="0">
                  <c:v>Coots and Cranes</c:v>
                </c:pt>
              </c:strCache>
            </c:strRef>
          </c:tx>
          <c:spPr>
            <a:ln w="28440">
              <a:solidFill>
                <a:srgbClr val="AA433F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CountAllYears!$E$203:$BK$203</c:f>
              <c:numCache>
                <c:formatCode>#,##0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6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56</c:v>
                </c:pt>
                <c:pt idx="19">
                  <c:v>38</c:v>
                </c:pt>
                <c:pt idx="20">
                  <c:v>29</c:v>
                </c:pt>
                <c:pt idx="21">
                  <c:v>8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134</c:v>
                </c:pt>
                <c:pt idx="26">
                  <c:v>14</c:v>
                </c:pt>
                <c:pt idx="27">
                  <c:v>32</c:v>
                </c:pt>
                <c:pt idx="28">
                  <c:v>8</c:v>
                </c:pt>
                <c:pt idx="29">
                  <c:v>10</c:v>
                </c:pt>
                <c:pt idx="30">
                  <c:v>22</c:v>
                </c:pt>
                <c:pt idx="31">
                  <c:v>106</c:v>
                </c:pt>
                <c:pt idx="32">
                  <c:v>4</c:v>
                </c:pt>
                <c:pt idx="33">
                  <c:v>117</c:v>
                </c:pt>
                <c:pt idx="34">
                  <c:v>197</c:v>
                </c:pt>
                <c:pt idx="35">
                  <c:v>16</c:v>
                </c:pt>
                <c:pt idx="36">
                  <c:v>12</c:v>
                </c:pt>
                <c:pt idx="37">
                  <c:v>8</c:v>
                </c:pt>
                <c:pt idx="38">
                  <c:v>99</c:v>
                </c:pt>
                <c:pt idx="39">
                  <c:v>1232</c:v>
                </c:pt>
                <c:pt idx="40">
                  <c:v>101</c:v>
                </c:pt>
                <c:pt idx="41">
                  <c:v>188</c:v>
                </c:pt>
                <c:pt idx="42">
                  <c:v>65</c:v>
                </c:pt>
                <c:pt idx="43">
                  <c:v>22</c:v>
                </c:pt>
                <c:pt idx="44">
                  <c:v>4</c:v>
                </c:pt>
                <c:pt idx="45">
                  <c:v>13</c:v>
                </c:pt>
                <c:pt idx="46">
                  <c:v>16</c:v>
                </c:pt>
                <c:pt idx="47">
                  <c:v>27</c:v>
                </c:pt>
                <c:pt idx="48">
                  <c:v>4</c:v>
                </c:pt>
                <c:pt idx="49">
                  <c:v>11</c:v>
                </c:pt>
                <c:pt idx="50">
                  <c:v>51</c:v>
                </c:pt>
                <c:pt idx="51">
                  <c:v>94</c:v>
                </c:pt>
                <c:pt idx="52">
                  <c:v>15</c:v>
                </c:pt>
                <c:pt idx="53">
                  <c:v>5</c:v>
                </c:pt>
                <c:pt idx="54">
                  <c:v>5</c:v>
                </c:pt>
                <c:pt idx="55">
                  <c:v>9</c:v>
                </c:pt>
                <c:pt idx="56">
                  <c:v>2419</c:v>
                </c:pt>
                <c:pt idx="57">
                  <c:v>14</c:v>
                </c:pt>
                <c:pt idx="58">
                  <c:v>1809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00-47B9-92C8-D28576D748C9}"/>
            </c:ext>
          </c:extLst>
        </c:ser>
        <c:ser>
          <c:idx val="8"/>
          <c:order val="8"/>
          <c:tx>
            <c:strRef>
              <c:f>CountAllYears!$D$204</c:f>
              <c:strCache>
                <c:ptCount val="1"/>
                <c:pt idx="0">
                  <c:v>Shorebirds</c:v>
                </c:pt>
              </c:strCache>
            </c:strRef>
          </c:tx>
          <c:spPr>
            <a:ln w="28440">
              <a:solidFill>
                <a:srgbClr val="87A44B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CountAllYears!$E$204:$BK$204</c:f>
              <c:numCache>
                <c:formatCode>#,##0</c:formatCode>
                <c:ptCount val="59"/>
                <c:pt idx="0">
                  <c:v>12</c:v>
                </c:pt>
                <c:pt idx="1">
                  <c:v>0</c:v>
                </c:pt>
                <c:pt idx="2">
                  <c:v>12</c:v>
                </c:pt>
                <c:pt idx="3">
                  <c:v>6</c:v>
                </c:pt>
                <c:pt idx="4">
                  <c:v>12</c:v>
                </c:pt>
                <c:pt idx="5">
                  <c:v>0</c:v>
                </c:pt>
                <c:pt idx="6">
                  <c:v>10</c:v>
                </c:pt>
                <c:pt idx="7">
                  <c:v>5</c:v>
                </c:pt>
                <c:pt idx="8">
                  <c:v>1</c:v>
                </c:pt>
                <c:pt idx="9">
                  <c:v>7</c:v>
                </c:pt>
                <c:pt idx="10">
                  <c:v>3</c:v>
                </c:pt>
                <c:pt idx="11">
                  <c:v>33</c:v>
                </c:pt>
                <c:pt idx="12">
                  <c:v>37</c:v>
                </c:pt>
                <c:pt idx="13">
                  <c:v>10</c:v>
                </c:pt>
                <c:pt idx="14">
                  <c:v>8</c:v>
                </c:pt>
                <c:pt idx="15">
                  <c:v>0</c:v>
                </c:pt>
                <c:pt idx="16">
                  <c:v>16</c:v>
                </c:pt>
                <c:pt idx="17">
                  <c:v>0</c:v>
                </c:pt>
                <c:pt idx="18">
                  <c:v>11</c:v>
                </c:pt>
                <c:pt idx="19">
                  <c:v>18</c:v>
                </c:pt>
                <c:pt idx="20">
                  <c:v>43</c:v>
                </c:pt>
                <c:pt idx="21">
                  <c:v>18</c:v>
                </c:pt>
                <c:pt idx="22">
                  <c:v>24</c:v>
                </c:pt>
                <c:pt idx="23">
                  <c:v>20</c:v>
                </c:pt>
                <c:pt idx="24">
                  <c:v>18</c:v>
                </c:pt>
                <c:pt idx="25">
                  <c:v>51</c:v>
                </c:pt>
                <c:pt idx="26">
                  <c:v>23</c:v>
                </c:pt>
                <c:pt idx="27">
                  <c:v>30</c:v>
                </c:pt>
                <c:pt idx="28">
                  <c:v>20</c:v>
                </c:pt>
                <c:pt idx="29">
                  <c:v>20</c:v>
                </c:pt>
                <c:pt idx="30">
                  <c:v>38</c:v>
                </c:pt>
                <c:pt idx="31">
                  <c:v>71</c:v>
                </c:pt>
                <c:pt idx="32">
                  <c:v>34</c:v>
                </c:pt>
                <c:pt idx="33">
                  <c:v>74</c:v>
                </c:pt>
                <c:pt idx="34">
                  <c:v>70</c:v>
                </c:pt>
                <c:pt idx="35">
                  <c:v>45</c:v>
                </c:pt>
                <c:pt idx="36">
                  <c:v>19</c:v>
                </c:pt>
                <c:pt idx="37">
                  <c:v>40</c:v>
                </c:pt>
                <c:pt idx="38">
                  <c:v>49</c:v>
                </c:pt>
                <c:pt idx="39">
                  <c:v>7</c:v>
                </c:pt>
                <c:pt idx="40">
                  <c:v>127</c:v>
                </c:pt>
                <c:pt idx="41">
                  <c:v>38</c:v>
                </c:pt>
                <c:pt idx="42">
                  <c:v>79</c:v>
                </c:pt>
                <c:pt idx="43">
                  <c:v>41</c:v>
                </c:pt>
                <c:pt idx="44">
                  <c:v>32</c:v>
                </c:pt>
                <c:pt idx="45">
                  <c:v>30</c:v>
                </c:pt>
                <c:pt idx="46">
                  <c:v>10</c:v>
                </c:pt>
                <c:pt idx="47">
                  <c:v>44</c:v>
                </c:pt>
                <c:pt idx="48">
                  <c:v>22</c:v>
                </c:pt>
                <c:pt idx="49">
                  <c:v>23</c:v>
                </c:pt>
                <c:pt idx="50">
                  <c:v>15</c:v>
                </c:pt>
                <c:pt idx="51">
                  <c:v>29</c:v>
                </c:pt>
                <c:pt idx="52">
                  <c:v>39</c:v>
                </c:pt>
                <c:pt idx="53">
                  <c:v>41</c:v>
                </c:pt>
                <c:pt idx="54">
                  <c:v>51</c:v>
                </c:pt>
                <c:pt idx="55">
                  <c:v>45</c:v>
                </c:pt>
                <c:pt idx="56">
                  <c:v>58</c:v>
                </c:pt>
                <c:pt idx="57">
                  <c:v>39</c:v>
                </c:pt>
                <c:pt idx="58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C00-47B9-92C8-D28576D748C9}"/>
            </c:ext>
          </c:extLst>
        </c:ser>
        <c:ser>
          <c:idx val="9"/>
          <c:order val="9"/>
          <c:tx>
            <c:strRef>
              <c:f>CountAllYears!$D$205</c:f>
              <c:strCache>
                <c:ptCount val="1"/>
                <c:pt idx="0">
                  <c:v>Gulls</c:v>
                </c:pt>
              </c:strCache>
            </c:strRef>
          </c:tx>
          <c:spPr>
            <a:ln w="28440">
              <a:solidFill>
                <a:srgbClr val="6F568D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CountAllYears!$E$205:$BK$205</c:f>
              <c:numCache>
                <c:formatCode>#,##0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0</c:v>
                </c:pt>
                <c:pt idx="30">
                  <c:v>41</c:v>
                </c:pt>
                <c:pt idx="31">
                  <c:v>11</c:v>
                </c:pt>
                <c:pt idx="32">
                  <c:v>0</c:v>
                </c:pt>
                <c:pt idx="33">
                  <c:v>1</c:v>
                </c:pt>
                <c:pt idx="34">
                  <c:v>50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69</c:v>
                </c:pt>
                <c:pt idx="39">
                  <c:v>2358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27</c:v>
                </c:pt>
                <c:pt idx="45">
                  <c:v>0</c:v>
                </c:pt>
                <c:pt idx="46">
                  <c:v>2187</c:v>
                </c:pt>
                <c:pt idx="47">
                  <c:v>582</c:v>
                </c:pt>
                <c:pt idx="48">
                  <c:v>772</c:v>
                </c:pt>
                <c:pt idx="49">
                  <c:v>121</c:v>
                </c:pt>
                <c:pt idx="50">
                  <c:v>659</c:v>
                </c:pt>
                <c:pt idx="51">
                  <c:v>266</c:v>
                </c:pt>
                <c:pt idx="52">
                  <c:v>19</c:v>
                </c:pt>
                <c:pt idx="53">
                  <c:v>175</c:v>
                </c:pt>
                <c:pt idx="54">
                  <c:v>205</c:v>
                </c:pt>
                <c:pt idx="55">
                  <c:v>841</c:v>
                </c:pt>
                <c:pt idx="56">
                  <c:v>2326</c:v>
                </c:pt>
                <c:pt idx="57">
                  <c:v>4</c:v>
                </c:pt>
                <c:pt idx="58">
                  <c:v>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C00-47B9-92C8-D28576D748C9}"/>
            </c:ext>
          </c:extLst>
        </c:ser>
        <c:ser>
          <c:idx val="10"/>
          <c:order val="10"/>
          <c:tx>
            <c:strRef>
              <c:f>CountAllYears!$D$206</c:f>
              <c:strCache>
                <c:ptCount val="1"/>
                <c:pt idx="0">
                  <c:v>Pigeons and Doves</c:v>
                </c:pt>
              </c:strCache>
            </c:strRef>
          </c:tx>
          <c:spPr>
            <a:ln w="28440">
              <a:solidFill>
                <a:srgbClr val="3D97AF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CountAllYears!$E$206:$BK$206</c:f>
              <c:numCache>
                <c:formatCode>#,##0</c:formatCode>
                <c:ptCount val="5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</c:v>
                </c:pt>
                <c:pt idx="19">
                  <c:v>140</c:v>
                </c:pt>
                <c:pt idx="20">
                  <c:v>389</c:v>
                </c:pt>
                <c:pt idx="21">
                  <c:v>362</c:v>
                </c:pt>
                <c:pt idx="22">
                  <c:v>487</c:v>
                </c:pt>
                <c:pt idx="23">
                  <c:v>426</c:v>
                </c:pt>
                <c:pt idx="24">
                  <c:v>300</c:v>
                </c:pt>
                <c:pt idx="25">
                  <c:v>286</c:v>
                </c:pt>
                <c:pt idx="26">
                  <c:v>227</c:v>
                </c:pt>
                <c:pt idx="27">
                  <c:v>309</c:v>
                </c:pt>
                <c:pt idx="28">
                  <c:v>402</c:v>
                </c:pt>
                <c:pt idx="29">
                  <c:v>178</c:v>
                </c:pt>
                <c:pt idx="30">
                  <c:v>302</c:v>
                </c:pt>
                <c:pt idx="31">
                  <c:v>279</c:v>
                </c:pt>
                <c:pt idx="32">
                  <c:v>378</c:v>
                </c:pt>
                <c:pt idx="33">
                  <c:v>369</c:v>
                </c:pt>
                <c:pt idx="34">
                  <c:v>568</c:v>
                </c:pt>
                <c:pt idx="35">
                  <c:v>838</c:v>
                </c:pt>
                <c:pt idx="36">
                  <c:v>635</c:v>
                </c:pt>
                <c:pt idx="37">
                  <c:v>457</c:v>
                </c:pt>
                <c:pt idx="38">
                  <c:v>590</c:v>
                </c:pt>
                <c:pt idx="39">
                  <c:v>484</c:v>
                </c:pt>
                <c:pt idx="40">
                  <c:v>544</c:v>
                </c:pt>
                <c:pt idx="41">
                  <c:v>384</c:v>
                </c:pt>
                <c:pt idx="42">
                  <c:v>216</c:v>
                </c:pt>
                <c:pt idx="43">
                  <c:v>598</c:v>
                </c:pt>
                <c:pt idx="44">
                  <c:v>399</c:v>
                </c:pt>
                <c:pt idx="45">
                  <c:v>740</c:v>
                </c:pt>
                <c:pt idx="46">
                  <c:v>781</c:v>
                </c:pt>
                <c:pt idx="47">
                  <c:v>1178</c:v>
                </c:pt>
                <c:pt idx="48">
                  <c:v>324</c:v>
                </c:pt>
                <c:pt idx="49">
                  <c:v>629</c:v>
                </c:pt>
                <c:pt idx="50">
                  <c:v>463</c:v>
                </c:pt>
                <c:pt idx="51">
                  <c:v>1571</c:v>
                </c:pt>
                <c:pt idx="52">
                  <c:v>543</c:v>
                </c:pt>
                <c:pt idx="53">
                  <c:v>568</c:v>
                </c:pt>
                <c:pt idx="54">
                  <c:v>865</c:v>
                </c:pt>
                <c:pt idx="55">
                  <c:v>670</c:v>
                </c:pt>
                <c:pt idx="56">
                  <c:v>694</c:v>
                </c:pt>
                <c:pt idx="57">
                  <c:v>1502</c:v>
                </c:pt>
                <c:pt idx="58">
                  <c:v>1478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C00-47B9-92C8-D28576D748C9}"/>
            </c:ext>
          </c:extLst>
        </c:ser>
        <c:ser>
          <c:idx val="11"/>
          <c:order val="11"/>
          <c:tx>
            <c:strRef>
              <c:f>CountAllYears!$D$207</c:f>
              <c:strCache>
                <c:ptCount val="1"/>
                <c:pt idx="0">
                  <c:v>Owls</c:v>
                </c:pt>
              </c:strCache>
            </c:strRef>
          </c:tx>
          <c:spPr>
            <a:ln w="28440">
              <a:solidFill>
                <a:srgbClr val="DB8238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CountAllYears!$E$207:$BK$207</c:f>
              <c:numCache>
                <c:formatCode>#,##0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54</c:v>
                </c:pt>
                <c:pt idx="13">
                  <c:v>0</c:v>
                </c:pt>
                <c:pt idx="14">
                  <c:v>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30</c:v>
                </c:pt>
                <c:pt idx="26">
                  <c:v>13</c:v>
                </c:pt>
                <c:pt idx="27">
                  <c:v>17</c:v>
                </c:pt>
                <c:pt idx="28">
                  <c:v>17</c:v>
                </c:pt>
                <c:pt idx="29">
                  <c:v>12</c:v>
                </c:pt>
                <c:pt idx="30">
                  <c:v>23</c:v>
                </c:pt>
                <c:pt idx="31">
                  <c:v>40</c:v>
                </c:pt>
                <c:pt idx="32">
                  <c:v>25</c:v>
                </c:pt>
                <c:pt idx="33">
                  <c:v>26</c:v>
                </c:pt>
                <c:pt idx="34">
                  <c:v>18</c:v>
                </c:pt>
                <c:pt idx="35">
                  <c:v>52</c:v>
                </c:pt>
                <c:pt idx="36">
                  <c:v>28</c:v>
                </c:pt>
                <c:pt idx="37">
                  <c:v>31</c:v>
                </c:pt>
                <c:pt idx="38">
                  <c:v>19</c:v>
                </c:pt>
                <c:pt idx="39">
                  <c:v>30</c:v>
                </c:pt>
                <c:pt idx="40">
                  <c:v>41</c:v>
                </c:pt>
                <c:pt idx="41">
                  <c:v>9</c:v>
                </c:pt>
                <c:pt idx="42">
                  <c:v>68</c:v>
                </c:pt>
                <c:pt idx="43">
                  <c:v>37</c:v>
                </c:pt>
                <c:pt idx="44">
                  <c:v>25</c:v>
                </c:pt>
                <c:pt idx="45">
                  <c:v>17</c:v>
                </c:pt>
                <c:pt idx="46">
                  <c:v>44</c:v>
                </c:pt>
                <c:pt idx="47">
                  <c:v>33</c:v>
                </c:pt>
                <c:pt idx="48">
                  <c:v>46</c:v>
                </c:pt>
                <c:pt idx="49">
                  <c:v>24</c:v>
                </c:pt>
                <c:pt idx="50">
                  <c:v>31</c:v>
                </c:pt>
                <c:pt idx="51">
                  <c:v>36</c:v>
                </c:pt>
                <c:pt idx="52">
                  <c:v>37</c:v>
                </c:pt>
                <c:pt idx="53">
                  <c:v>34</c:v>
                </c:pt>
                <c:pt idx="54">
                  <c:v>21</c:v>
                </c:pt>
                <c:pt idx="55">
                  <c:v>16</c:v>
                </c:pt>
                <c:pt idx="56">
                  <c:v>29</c:v>
                </c:pt>
                <c:pt idx="57">
                  <c:v>25</c:v>
                </c:pt>
                <c:pt idx="58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C00-47B9-92C8-D28576D748C9}"/>
            </c:ext>
          </c:extLst>
        </c:ser>
        <c:ser>
          <c:idx val="12"/>
          <c:order val="12"/>
          <c:tx>
            <c:strRef>
              <c:f>CountAllYears!$D$208</c:f>
              <c:strCache>
                <c:ptCount val="1"/>
                <c:pt idx="0">
                  <c:v>Kingfisher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CountAllYears!$E$208:$BK$208</c:f>
              <c:numCache>
                <c:formatCode>#,##0</c:formatCode>
                <c:ptCount val="59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6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9</c:v>
                </c:pt>
                <c:pt idx="27">
                  <c:v>7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11</c:v>
                </c:pt>
                <c:pt idx="32">
                  <c:v>7</c:v>
                </c:pt>
                <c:pt idx="33">
                  <c:v>7</c:v>
                </c:pt>
                <c:pt idx="34">
                  <c:v>5</c:v>
                </c:pt>
                <c:pt idx="35">
                  <c:v>2</c:v>
                </c:pt>
                <c:pt idx="36">
                  <c:v>6</c:v>
                </c:pt>
                <c:pt idx="37">
                  <c:v>7</c:v>
                </c:pt>
                <c:pt idx="38">
                  <c:v>12</c:v>
                </c:pt>
                <c:pt idx="39">
                  <c:v>11</c:v>
                </c:pt>
                <c:pt idx="40">
                  <c:v>12</c:v>
                </c:pt>
                <c:pt idx="41">
                  <c:v>7</c:v>
                </c:pt>
                <c:pt idx="42">
                  <c:v>9</c:v>
                </c:pt>
                <c:pt idx="43">
                  <c:v>10</c:v>
                </c:pt>
                <c:pt idx="44">
                  <c:v>4</c:v>
                </c:pt>
                <c:pt idx="45">
                  <c:v>10</c:v>
                </c:pt>
                <c:pt idx="46">
                  <c:v>8</c:v>
                </c:pt>
                <c:pt idx="47">
                  <c:v>10</c:v>
                </c:pt>
                <c:pt idx="48">
                  <c:v>9</c:v>
                </c:pt>
                <c:pt idx="49">
                  <c:v>10</c:v>
                </c:pt>
                <c:pt idx="50">
                  <c:v>14</c:v>
                </c:pt>
                <c:pt idx="51">
                  <c:v>12</c:v>
                </c:pt>
                <c:pt idx="52">
                  <c:v>5</c:v>
                </c:pt>
                <c:pt idx="53">
                  <c:v>10</c:v>
                </c:pt>
                <c:pt idx="54">
                  <c:v>10</c:v>
                </c:pt>
                <c:pt idx="55">
                  <c:v>7</c:v>
                </c:pt>
                <c:pt idx="56">
                  <c:v>11</c:v>
                </c:pt>
                <c:pt idx="57">
                  <c:v>7</c:v>
                </c:pt>
                <c:pt idx="5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C00-47B9-92C8-D28576D748C9}"/>
            </c:ext>
          </c:extLst>
        </c:ser>
        <c:ser>
          <c:idx val="13"/>
          <c:order val="13"/>
          <c:tx>
            <c:strRef>
              <c:f>CountAllYears!$D$209</c:f>
              <c:strCache>
                <c:ptCount val="1"/>
                <c:pt idx="0">
                  <c:v>Woodpeckers</c:v>
                </c:pt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CountAllYears!$E$209:$BK$209</c:f>
              <c:numCache>
                <c:formatCode>#,##0</c:formatCode>
                <c:ptCount val="59"/>
                <c:pt idx="0">
                  <c:v>18</c:v>
                </c:pt>
                <c:pt idx="1">
                  <c:v>0</c:v>
                </c:pt>
                <c:pt idx="2">
                  <c:v>14</c:v>
                </c:pt>
                <c:pt idx="3">
                  <c:v>6</c:v>
                </c:pt>
                <c:pt idx="4">
                  <c:v>14</c:v>
                </c:pt>
                <c:pt idx="5">
                  <c:v>0</c:v>
                </c:pt>
                <c:pt idx="6">
                  <c:v>5</c:v>
                </c:pt>
                <c:pt idx="7">
                  <c:v>13</c:v>
                </c:pt>
                <c:pt idx="8">
                  <c:v>14</c:v>
                </c:pt>
                <c:pt idx="9">
                  <c:v>7</c:v>
                </c:pt>
                <c:pt idx="10">
                  <c:v>5</c:v>
                </c:pt>
                <c:pt idx="11">
                  <c:v>13</c:v>
                </c:pt>
                <c:pt idx="12">
                  <c:v>20</c:v>
                </c:pt>
                <c:pt idx="13">
                  <c:v>5</c:v>
                </c:pt>
                <c:pt idx="14">
                  <c:v>14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64</c:v>
                </c:pt>
                <c:pt idx="20">
                  <c:v>55</c:v>
                </c:pt>
                <c:pt idx="21">
                  <c:v>80</c:v>
                </c:pt>
                <c:pt idx="22">
                  <c:v>62</c:v>
                </c:pt>
                <c:pt idx="23">
                  <c:v>45</c:v>
                </c:pt>
                <c:pt idx="24">
                  <c:v>38</c:v>
                </c:pt>
                <c:pt idx="25">
                  <c:v>77</c:v>
                </c:pt>
                <c:pt idx="26">
                  <c:v>70</c:v>
                </c:pt>
                <c:pt idx="27">
                  <c:v>126</c:v>
                </c:pt>
                <c:pt idx="28">
                  <c:v>81</c:v>
                </c:pt>
                <c:pt idx="29">
                  <c:v>60</c:v>
                </c:pt>
                <c:pt idx="30">
                  <c:v>64</c:v>
                </c:pt>
                <c:pt idx="31">
                  <c:v>104</c:v>
                </c:pt>
                <c:pt idx="32">
                  <c:v>71</c:v>
                </c:pt>
                <c:pt idx="33">
                  <c:v>97</c:v>
                </c:pt>
                <c:pt idx="34">
                  <c:v>115</c:v>
                </c:pt>
                <c:pt idx="35">
                  <c:v>102</c:v>
                </c:pt>
                <c:pt idx="36">
                  <c:v>115</c:v>
                </c:pt>
                <c:pt idx="37">
                  <c:v>115</c:v>
                </c:pt>
                <c:pt idx="38">
                  <c:v>121</c:v>
                </c:pt>
                <c:pt idx="39">
                  <c:v>99</c:v>
                </c:pt>
                <c:pt idx="40">
                  <c:v>85</c:v>
                </c:pt>
                <c:pt idx="41">
                  <c:v>113</c:v>
                </c:pt>
                <c:pt idx="42">
                  <c:v>116</c:v>
                </c:pt>
                <c:pt idx="43">
                  <c:v>101</c:v>
                </c:pt>
                <c:pt idx="44">
                  <c:v>125</c:v>
                </c:pt>
                <c:pt idx="45">
                  <c:v>138</c:v>
                </c:pt>
                <c:pt idx="46">
                  <c:v>132</c:v>
                </c:pt>
                <c:pt idx="47">
                  <c:v>125</c:v>
                </c:pt>
                <c:pt idx="48">
                  <c:v>123</c:v>
                </c:pt>
                <c:pt idx="49">
                  <c:v>147</c:v>
                </c:pt>
                <c:pt idx="50">
                  <c:v>171</c:v>
                </c:pt>
                <c:pt idx="51">
                  <c:v>121</c:v>
                </c:pt>
                <c:pt idx="52">
                  <c:v>129</c:v>
                </c:pt>
                <c:pt idx="53">
                  <c:v>116</c:v>
                </c:pt>
                <c:pt idx="54">
                  <c:v>110</c:v>
                </c:pt>
                <c:pt idx="55">
                  <c:v>79</c:v>
                </c:pt>
                <c:pt idx="56">
                  <c:v>152</c:v>
                </c:pt>
                <c:pt idx="57">
                  <c:v>149</c:v>
                </c:pt>
                <c:pt idx="58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C00-47B9-92C8-D28576D748C9}"/>
            </c:ext>
          </c:extLst>
        </c:ser>
        <c:ser>
          <c:idx val="14"/>
          <c:order val="14"/>
          <c:tx>
            <c:strRef>
              <c:f>CountAllYears!$D$210</c:f>
              <c:strCache>
                <c:ptCount val="1"/>
                <c:pt idx="0">
                  <c:v>Shrikes and Corvids</c:v>
                </c:pt>
              </c:strCache>
            </c:strRef>
          </c:tx>
          <c:spPr>
            <a:ln w="28440">
              <a:solidFill>
                <a:srgbClr val="98B855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CountAllYears!$E$210:$BK$210</c:f>
              <c:numCache>
                <c:formatCode>#,##0</c:formatCode>
                <c:ptCount val="59"/>
                <c:pt idx="0">
                  <c:v>183</c:v>
                </c:pt>
                <c:pt idx="1">
                  <c:v>0</c:v>
                </c:pt>
                <c:pt idx="2">
                  <c:v>233</c:v>
                </c:pt>
                <c:pt idx="3">
                  <c:v>196</c:v>
                </c:pt>
                <c:pt idx="4">
                  <c:v>269</c:v>
                </c:pt>
                <c:pt idx="5">
                  <c:v>0</c:v>
                </c:pt>
                <c:pt idx="6">
                  <c:v>1122</c:v>
                </c:pt>
                <c:pt idx="7">
                  <c:v>571</c:v>
                </c:pt>
                <c:pt idx="8">
                  <c:v>232</c:v>
                </c:pt>
                <c:pt idx="9">
                  <c:v>63</c:v>
                </c:pt>
                <c:pt idx="10">
                  <c:v>147</c:v>
                </c:pt>
                <c:pt idx="11">
                  <c:v>270</c:v>
                </c:pt>
                <c:pt idx="12">
                  <c:v>295</c:v>
                </c:pt>
                <c:pt idx="13">
                  <c:v>111</c:v>
                </c:pt>
                <c:pt idx="14">
                  <c:v>526</c:v>
                </c:pt>
                <c:pt idx="15">
                  <c:v>0</c:v>
                </c:pt>
                <c:pt idx="16">
                  <c:v>171</c:v>
                </c:pt>
                <c:pt idx="17">
                  <c:v>0</c:v>
                </c:pt>
                <c:pt idx="18">
                  <c:v>191</c:v>
                </c:pt>
                <c:pt idx="19">
                  <c:v>517</c:v>
                </c:pt>
                <c:pt idx="20">
                  <c:v>699</c:v>
                </c:pt>
                <c:pt idx="21">
                  <c:v>518</c:v>
                </c:pt>
                <c:pt idx="22">
                  <c:v>1222</c:v>
                </c:pt>
                <c:pt idx="23">
                  <c:v>829</c:v>
                </c:pt>
                <c:pt idx="24">
                  <c:v>386</c:v>
                </c:pt>
                <c:pt idx="25">
                  <c:v>749</c:v>
                </c:pt>
                <c:pt idx="26">
                  <c:v>1624</c:v>
                </c:pt>
                <c:pt idx="27">
                  <c:v>1188</c:v>
                </c:pt>
                <c:pt idx="28">
                  <c:v>563</c:v>
                </c:pt>
                <c:pt idx="29">
                  <c:v>967</c:v>
                </c:pt>
                <c:pt idx="30">
                  <c:v>624</c:v>
                </c:pt>
                <c:pt idx="31">
                  <c:v>821</c:v>
                </c:pt>
                <c:pt idx="32">
                  <c:v>691</c:v>
                </c:pt>
                <c:pt idx="33">
                  <c:v>718</c:v>
                </c:pt>
                <c:pt idx="34">
                  <c:v>887</c:v>
                </c:pt>
                <c:pt idx="35">
                  <c:v>782</c:v>
                </c:pt>
                <c:pt idx="36">
                  <c:v>786</c:v>
                </c:pt>
                <c:pt idx="37">
                  <c:v>449</c:v>
                </c:pt>
                <c:pt idx="38">
                  <c:v>652</c:v>
                </c:pt>
                <c:pt idx="39">
                  <c:v>823</c:v>
                </c:pt>
                <c:pt idx="40">
                  <c:v>974</c:v>
                </c:pt>
                <c:pt idx="41">
                  <c:v>487</c:v>
                </c:pt>
                <c:pt idx="42">
                  <c:v>627</c:v>
                </c:pt>
                <c:pt idx="43">
                  <c:v>1378</c:v>
                </c:pt>
                <c:pt idx="44">
                  <c:v>402</c:v>
                </c:pt>
                <c:pt idx="45">
                  <c:v>516</c:v>
                </c:pt>
                <c:pt idx="46">
                  <c:v>778</c:v>
                </c:pt>
                <c:pt idx="47">
                  <c:v>1204</c:v>
                </c:pt>
                <c:pt idx="48">
                  <c:v>631</c:v>
                </c:pt>
                <c:pt idx="49">
                  <c:v>775</c:v>
                </c:pt>
                <c:pt idx="50">
                  <c:v>791</c:v>
                </c:pt>
                <c:pt idx="51">
                  <c:v>738</c:v>
                </c:pt>
                <c:pt idx="52">
                  <c:v>636</c:v>
                </c:pt>
                <c:pt idx="53">
                  <c:v>647</c:v>
                </c:pt>
                <c:pt idx="54">
                  <c:v>569</c:v>
                </c:pt>
                <c:pt idx="55">
                  <c:v>558</c:v>
                </c:pt>
                <c:pt idx="56">
                  <c:v>749</c:v>
                </c:pt>
                <c:pt idx="57">
                  <c:v>806</c:v>
                </c:pt>
                <c:pt idx="58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C00-47B9-92C8-D28576D748C9}"/>
            </c:ext>
          </c:extLst>
        </c:ser>
        <c:ser>
          <c:idx val="15"/>
          <c:order val="15"/>
          <c:tx>
            <c:strRef>
              <c:f>CountAllYears!$D$211</c:f>
              <c:strCache>
                <c:ptCount val="1"/>
                <c:pt idx="0">
                  <c:v>Larks, Nuthatches, Chickadees, and Kinglets</c:v>
                </c:pt>
              </c:strCache>
            </c:strRef>
          </c:tx>
          <c:spPr>
            <a:ln w="28440">
              <a:solidFill>
                <a:srgbClr val="7D5FA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CountAllYears!$E$211:$BK$211</c:f>
              <c:numCache>
                <c:formatCode>#,##0</c:formatCode>
                <c:ptCount val="59"/>
                <c:pt idx="0">
                  <c:v>85</c:v>
                </c:pt>
                <c:pt idx="1">
                  <c:v>0</c:v>
                </c:pt>
                <c:pt idx="2">
                  <c:v>38</c:v>
                </c:pt>
                <c:pt idx="3">
                  <c:v>176</c:v>
                </c:pt>
                <c:pt idx="4">
                  <c:v>27</c:v>
                </c:pt>
                <c:pt idx="5">
                  <c:v>0</c:v>
                </c:pt>
                <c:pt idx="6">
                  <c:v>18</c:v>
                </c:pt>
                <c:pt idx="7">
                  <c:v>17</c:v>
                </c:pt>
                <c:pt idx="8">
                  <c:v>251</c:v>
                </c:pt>
                <c:pt idx="9">
                  <c:v>0</c:v>
                </c:pt>
                <c:pt idx="10">
                  <c:v>46</c:v>
                </c:pt>
                <c:pt idx="11">
                  <c:v>45</c:v>
                </c:pt>
                <c:pt idx="12">
                  <c:v>45</c:v>
                </c:pt>
                <c:pt idx="13">
                  <c:v>131</c:v>
                </c:pt>
                <c:pt idx="14">
                  <c:v>39</c:v>
                </c:pt>
                <c:pt idx="15">
                  <c:v>0</c:v>
                </c:pt>
                <c:pt idx="16">
                  <c:v>19</c:v>
                </c:pt>
                <c:pt idx="17">
                  <c:v>0</c:v>
                </c:pt>
                <c:pt idx="18">
                  <c:v>63</c:v>
                </c:pt>
                <c:pt idx="19">
                  <c:v>141</c:v>
                </c:pt>
                <c:pt idx="20">
                  <c:v>732</c:v>
                </c:pt>
                <c:pt idx="21">
                  <c:v>348</c:v>
                </c:pt>
                <c:pt idx="22">
                  <c:v>487</c:v>
                </c:pt>
                <c:pt idx="23">
                  <c:v>201</c:v>
                </c:pt>
                <c:pt idx="24">
                  <c:v>117</c:v>
                </c:pt>
                <c:pt idx="25">
                  <c:v>274</c:v>
                </c:pt>
                <c:pt idx="26">
                  <c:v>308</c:v>
                </c:pt>
                <c:pt idx="27">
                  <c:v>804</c:v>
                </c:pt>
                <c:pt idx="28">
                  <c:v>339</c:v>
                </c:pt>
                <c:pt idx="29">
                  <c:v>355</c:v>
                </c:pt>
                <c:pt idx="30">
                  <c:v>192</c:v>
                </c:pt>
                <c:pt idx="31">
                  <c:v>515</c:v>
                </c:pt>
                <c:pt idx="32">
                  <c:v>249</c:v>
                </c:pt>
                <c:pt idx="33">
                  <c:v>448</c:v>
                </c:pt>
                <c:pt idx="34">
                  <c:v>525</c:v>
                </c:pt>
                <c:pt idx="35">
                  <c:v>314</c:v>
                </c:pt>
                <c:pt idx="36">
                  <c:v>835</c:v>
                </c:pt>
                <c:pt idx="37">
                  <c:v>313</c:v>
                </c:pt>
                <c:pt idx="38">
                  <c:v>541</c:v>
                </c:pt>
                <c:pt idx="39">
                  <c:v>600</c:v>
                </c:pt>
                <c:pt idx="40">
                  <c:v>895</c:v>
                </c:pt>
                <c:pt idx="41">
                  <c:v>318</c:v>
                </c:pt>
                <c:pt idx="42">
                  <c:v>400</c:v>
                </c:pt>
                <c:pt idx="43">
                  <c:v>357</c:v>
                </c:pt>
                <c:pt idx="44">
                  <c:v>641</c:v>
                </c:pt>
                <c:pt idx="45">
                  <c:v>806</c:v>
                </c:pt>
                <c:pt idx="46">
                  <c:v>339</c:v>
                </c:pt>
                <c:pt idx="47">
                  <c:v>692</c:v>
                </c:pt>
                <c:pt idx="48">
                  <c:v>410</c:v>
                </c:pt>
                <c:pt idx="49">
                  <c:v>920</c:v>
                </c:pt>
                <c:pt idx="50">
                  <c:v>624</c:v>
                </c:pt>
                <c:pt idx="51">
                  <c:v>1013</c:v>
                </c:pt>
                <c:pt idx="52">
                  <c:v>347</c:v>
                </c:pt>
                <c:pt idx="53">
                  <c:v>438</c:v>
                </c:pt>
                <c:pt idx="54">
                  <c:v>271</c:v>
                </c:pt>
                <c:pt idx="55">
                  <c:v>166</c:v>
                </c:pt>
                <c:pt idx="56">
                  <c:v>1347</c:v>
                </c:pt>
                <c:pt idx="57">
                  <c:v>380</c:v>
                </c:pt>
                <c:pt idx="58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C00-47B9-92C8-D28576D748C9}"/>
            </c:ext>
          </c:extLst>
        </c:ser>
        <c:ser>
          <c:idx val="16"/>
          <c:order val="16"/>
          <c:tx>
            <c:strRef>
              <c:f>CountAllYears!$D$212</c:f>
              <c:strCache>
                <c:ptCount val="1"/>
                <c:pt idx="0">
                  <c:v>Wrens</c:v>
                </c:pt>
              </c:strCache>
            </c:strRef>
          </c:tx>
          <c:spPr>
            <a:ln w="28440">
              <a:solidFill>
                <a:srgbClr val="46AAC4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CountAllYears!$E$212:$BK$212</c:f>
              <c:numCache>
                <c:formatCode>#,##0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5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2</c:v>
                </c:pt>
                <c:pt idx="26">
                  <c:v>17</c:v>
                </c:pt>
                <c:pt idx="27">
                  <c:v>17</c:v>
                </c:pt>
                <c:pt idx="28">
                  <c:v>2</c:v>
                </c:pt>
                <c:pt idx="29">
                  <c:v>4</c:v>
                </c:pt>
                <c:pt idx="30">
                  <c:v>7</c:v>
                </c:pt>
                <c:pt idx="31">
                  <c:v>4</c:v>
                </c:pt>
                <c:pt idx="32">
                  <c:v>4</c:v>
                </c:pt>
                <c:pt idx="33">
                  <c:v>16</c:v>
                </c:pt>
                <c:pt idx="34">
                  <c:v>6</c:v>
                </c:pt>
                <c:pt idx="35">
                  <c:v>3</c:v>
                </c:pt>
                <c:pt idx="36">
                  <c:v>6</c:v>
                </c:pt>
                <c:pt idx="37">
                  <c:v>6</c:v>
                </c:pt>
                <c:pt idx="38">
                  <c:v>11</c:v>
                </c:pt>
                <c:pt idx="39">
                  <c:v>19</c:v>
                </c:pt>
                <c:pt idx="40">
                  <c:v>5</c:v>
                </c:pt>
                <c:pt idx="41">
                  <c:v>3</c:v>
                </c:pt>
                <c:pt idx="42">
                  <c:v>6</c:v>
                </c:pt>
                <c:pt idx="43">
                  <c:v>5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24</c:v>
                </c:pt>
                <c:pt idx="48">
                  <c:v>20</c:v>
                </c:pt>
                <c:pt idx="49">
                  <c:v>19</c:v>
                </c:pt>
                <c:pt idx="50">
                  <c:v>20</c:v>
                </c:pt>
                <c:pt idx="51">
                  <c:v>10</c:v>
                </c:pt>
                <c:pt idx="52">
                  <c:v>2</c:v>
                </c:pt>
                <c:pt idx="53">
                  <c:v>10</c:v>
                </c:pt>
                <c:pt idx="54">
                  <c:v>14</c:v>
                </c:pt>
                <c:pt idx="55">
                  <c:v>8</c:v>
                </c:pt>
                <c:pt idx="56">
                  <c:v>25</c:v>
                </c:pt>
                <c:pt idx="57">
                  <c:v>13</c:v>
                </c:pt>
                <c:pt idx="58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C00-47B9-92C8-D28576D748C9}"/>
            </c:ext>
          </c:extLst>
        </c:ser>
        <c:ser>
          <c:idx val="17"/>
          <c:order val="17"/>
          <c:tx>
            <c:strRef>
              <c:f>CountAllYears!$D$213</c:f>
              <c:strCache>
                <c:ptCount val="1"/>
                <c:pt idx="0">
                  <c:v>Dippers</c:v>
                </c:pt>
              </c:strCache>
            </c:strRef>
          </c:tx>
          <c:spPr>
            <a:ln w="28440">
              <a:solidFill>
                <a:srgbClr val="F5924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CountAllYears!$E$213:$BK$213</c:f>
              <c:numCache>
                <c:formatCode>#,##0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13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11</c:v>
                </c:pt>
                <c:pt idx="23">
                  <c:v>4</c:v>
                </c:pt>
                <c:pt idx="24">
                  <c:v>3</c:v>
                </c:pt>
                <c:pt idx="25">
                  <c:v>7</c:v>
                </c:pt>
                <c:pt idx="26">
                  <c:v>4</c:v>
                </c:pt>
                <c:pt idx="27">
                  <c:v>7</c:v>
                </c:pt>
                <c:pt idx="28">
                  <c:v>2</c:v>
                </c:pt>
                <c:pt idx="29">
                  <c:v>6</c:v>
                </c:pt>
                <c:pt idx="30">
                  <c:v>3</c:v>
                </c:pt>
                <c:pt idx="31">
                  <c:v>16</c:v>
                </c:pt>
                <c:pt idx="32">
                  <c:v>7</c:v>
                </c:pt>
                <c:pt idx="33">
                  <c:v>13</c:v>
                </c:pt>
                <c:pt idx="34">
                  <c:v>11</c:v>
                </c:pt>
                <c:pt idx="35">
                  <c:v>9</c:v>
                </c:pt>
                <c:pt idx="36">
                  <c:v>9</c:v>
                </c:pt>
                <c:pt idx="37">
                  <c:v>8</c:v>
                </c:pt>
                <c:pt idx="38">
                  <c:v>18</c:v>
                </c:pt>
                <c:pt idx="39">
                  <c:v>14</c:v>
                </c:pt>
                <c:pt idx="40">
                  <c:v>11</c:v>
                </c:pt>
                <c:pt idx="41">
                  <c:v>10</c:v>
                </c:pt>
                <c:pt idx="42">
                  <c:v>11</c:v>
                </c:pt>
                <c:pt idx="43">
                  <c:v>11</c:v>
                </c:pt>
                <c:pt idx="44">
                  <c:v>16</c:v>
                </c:pt>
                <c:pt idx="45">
                  <c:v>6</c:v>
                </c:pt>
                <c:pt idx="46">
                  <c:v>8</c:v>
                </c:pt>
                <c:pt idx="47">
                  <c:v>9</c:v>
                </c:pt>
                <c:pt idx="48">
                  <c:v>7</c:v>
                </c:pt>
                <c:pt idx="49">
                  <c:v>9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6</c:v>
                </c:pt>
                <c:pt idx="56">
                  <c:v>12</c:v>
                </c:pt>
                <c:pt idx="57">
                  <c:v>6</c:v>
                </c:pt>
                <c:pt idx="5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C00-47B9-92C8-D28576D748C9}"/>
            </c:ext>
          </c:extLst>
        </c:ser>
        <c:ser>
          <c:idx val="18"/>
          <c:order val="18"/>
          <c:tx>
            <c:strRef>
              <c:f>CountAllYears!$D$214</c:f>
              <c:strCache>
                <c:ptCount val="1"/>
                <c:pt idx="0">
                  <c:v>Thrushes</c:v>
                </c:pt>
              </c:strCache>
            </c:strRef>
          </c:tx>
          <c:spPr>
            <a:ln w="28440">
              <a:solidFill>
                <a:srgbClr val="8EA5CA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CountAllYears!$E$214:$BK$214</c:f>
              <c:numCache>
                <c:formatCode>#,##0</c:formatCode>
                <c:ptCount val="59"/>
                <c:pt idx="0">
                  <c:v>13</c:v>
                </c:pt>
                <c:pt idx="1">
                  <c:v>0</c:v>
                </c:pt>
                <c:pt idx="2">
                  <c:v>27</c:v>
                </c:pt>
                <c:pt idx="3">
                  <c:v>41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134</c:v>
                </c:pt>
                <c:pt idx="8">
                  <c:v>32</c:v>
                </c:pt>
                <c:pt idx="9">
                  <c:v>6</c:v>
                </c:pt>
                <c:pt idx="10">
                  <c:v>5</c:v>
                </c:pt>
                <c:pt idx="11">
                  <c:v>602</c:v>
                </c:pt>
                <c:pt idx="12">
                  <c:v>11</c:v>
                </c:pt>
                <c:pt idx="13">
                  <c:v>16</c:v>
                </c:pt>
                <c:pt idx="14">
                  <c:v>8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61</c:v>
                </c:pt>
                <c:pt idx="19">
                  <c:v>654</c:v>
                </c:pt>
                <c:pt idx="20">
                  <c:v>242</c:v>
                </c:pt>
                <c:pt idx="21">
                  <c:v>319</c:v>
                </c:pt>
                <c:pt idx="22">
                  <c:v>641</c:v>
                </c:pt>
                <c:pt idx="23">
                  <c:v>214</c:v>
                </c:pt>
                <c:pt idx="24">
                  <c:v>52</c:v>
                </c:pt>
                <c:pt idx="25">
                  <c:v>325</c:v>
                </c:pt>
                <c:pt idx="26">
                  <c:v>341</c:v>
                </c:pt>
                <c:pt idx="27">
                  <c:v>366</c:v>
                </c:pt>
                <c:pt idx="28">
                  <c:v>465</c:v>
                </c:pt>
                <c:pt idx="29">
                  <c:v>254</c:v>
                </c:pt>
                <c:pt idx="30">
                  <c:v>234</c:v>
                </c:pt>
                <c:pt idx="31">
                  <c:v>1215</c:v>
                </c:pt>
                <c:pt idx="32">
                  <c:v>112</c:v>
                </c:pt>
                <c:pt idx="33">
                  <c:v>801</c:v>
                </c:pt>
                <c:pt idx="34">
                  <c:v>72</c:v>
                </c:pt>
                <c:pt idx="35">
                  <c:v>511</c:v>
                </c:pt>
                <c:pt idx="36">
                  <c:v>191</c:v>
                </c:pt>
                <c:pt idx="37">
                  <c:v>366</c:v>
                </c:pt>
                <c:pt idx="38">
                  <c:v>762</c:v>
                </c:pt>
                <c:pt idx="39">
                  <c:v>241</c:v>
                </c:pt>
                <c:pt idx="40">
                  <c:v>248</c:v>
                </c:pt>
                <c:pt idx="41">
                  <c:v>443</c:v>
                </c:pt>
                <c:pt idx="42">
                  <c:v>620</c:v>
                </c:pt>
                <c:pt idx="43">
                  <c:v>351</c:v>
                </c:pt>
                <c:pt idx="44">
                  <c:v>1171</c:v>
                </c:pt>
                <c:pt idx="45">
                  <c:v>797</c:v>
                </c:pt>
                <c:pt idx="46">
                  <c:v>924</c:v>
                </c:pt>
                <c:pt idx="47">
                  <c:v>373</c:v>
                </c:pt>
                <c:pt idx="48">
                  <c:v>123</c:v>
                </c:pt>
                <c:pt idx="49">
                  <c:v>317</c:v>
                </c:pt>
                <c:pt idx="50">
                  <c:v>903</c:v>
                </c:pt>
                <c:pt idx="51">
                  <c:v>411</c:v>
                </c:pt>
                <c:pt idx="52">
                  <c:v>600</c:v>
                </c:pt>
                <c:pt idx="53">
                  <c:v>167</c:v>
                </c:pt>
                <c:pt idx="54">
                  <c:v>602</c:v>
                </c:pt>
                <c:pt idx="55">
                  <c:v>690</c:v>
                </c:pt>
                <c:pt idx="56">
                  <c:v>391</c:v>
                </c:pt>
                <c:pt idx="57">
                  <c:v>1081</c:v>
                </c:pt>
                <c:pt idx="58">
                  <c:v>1023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C00-47B9-92C8-D28576D748C9}"/>
            </c:ext>
          </c:extLst>
        </c:ser>
        <c:ser>
          <c:idx val="19"/>
          <c:order val="19"/>
          <c:tx>
            <c:strRef>
              <c:f>CountAllYears!$D$215</c:f>
              <c:strCache>
                <c:ptCount val="1"/>
                <c:pt idx="0">
                  <c:v>Starlings</c:v>
                </c:pt>
              </c:strCache>
            </c:strRef>
          </c:tx>
          <c:spPr>
            <a:ln w="28440">
              <a:solidFill>
                <a:srgbClr val="CC8F8E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CountAllYears!$E$215:$BK$215</c:f>
              <c:numCache>
                <c:formatCode>#,##0</c:formatCode>
                <c:ptCount val="59"/>
                <c:pt idx="0">
                  <c:v>364</c:v>
                </c:pt>
                <c:pt idx="1">
                  <c:v>0</c:v>
                </c:pt>
                <c:pt idx="2">
                  <c:v>714</c:v>
                </c:pt>
                <c:pt idx="3">
                  <c:v>1327</c:v>
                </c:pt>
                <c:pt idx="4">
                  <c:v>1330</c:v>
                </c:pt>
                <c:pt idx="5">
                  <c:v>0</c:v>
                </c:pt>
                <c:pt idx="6">
                  <c:v>1200</c:v>
                </c:pt>
                <c:pt idx="7">
                  <c:v>1000</c:v>
                </c:pt>
                <c:pt idx="8">
                  <c:v>1600</c:v>
                </c:pt>
                <c:pt idx="9">
                  <c:v>1400</c:v>
                </c:pt>
                <c:pt idx="10">
                  <c:v>1900</c:v>
                </c:pt>
                <c:pt idx="11">
                  <c:v>1300</c:v>
                </c:pt>
                <c:pt idx="12">
                  <c:v>600</c:v>
                </c:pt>
                <c:pt idx="13">
                  <c:v>2100</c:v>
                </c:pt>
                <c:pt idx="14">
                  <c:v>1000</c:v>
                </c:pt>
                <c:pt idx="15">
                  <c:v>0</c:v>
                </c:pt>
                <c:pt idx="16">
                  <c:v>2185</c:v>
                </c:pt>
                <c:pt idx="17">
                  <c:v>0</c:v>
                </c:pt>
                <c:pt idx="18">
                  <c:v>300</c:v>
                </c:pt>
                <c:pt idx="19">
                  <c:v>3629</c:v>
                </c:pt>
                <c:pt idx="20">
                  <c:v>2712</c:v>
                </c:pt>
                <c:pt idx="21">
                  <c:v>4814</c:v>
                </c:pt>
                <c:pt idx="22">
                  <c:v>2746</c:v>
                </c:pt>
                <c:pt idx="23">
                  <c:v>4744</c:v>
                </c:pt>
                <c:pt idx="24">
                  <c:v>3820</c:v>
                </c:pt>
                <c:pt idx="25">
                  <c:v>8862</c:v>
                </c:pt>
                <c:pt idx="26">
                  <c:v>2987</c:v>
                </c:pt>
                <c:pt idx="27">
                  <c:v>7723</c:v>
                </c:pt>
                <c:pt idx="28">
                  <c:v>3562</c:v>
                </c:pt>
                <c:pt idx="29">
                  <c:v>7234</c:v>
                </c:pt>
                <c:pt idx="30">
                  <c:v>9741</c:v>
                </c:pt>
                <c:pt idx="31">
                  <c:v>5374</c:v>
                </c:pt>
                <c:pt idx="32">
                  <c:v>6088</c:v>
                </c:pt>
                <c:pt idx="33">
                  <c:v>5754</c:v>
                </c:pt>
                <c:pt idx="34">
                  <c:v>2702</c:v>
                </c:pt>
                <c:pt idx="35">
                  <c:v>4494</c:v>
                </c:pt>
                <c:pt idx="36">
                  <c:v>3541</c:v>
                </c:pt>
                <c:pt idx="37">
                  <c:v>3948</c:v>
                </c:pt>
                <c:pt idx="38">
                  <c:v>4938</c:v>
                </c:pt>
                <c:pt idx="39">
                  <c:v>9182</c:v>
                </c:pt>
                <c:pt idx="40">
                  <c:v>5722</c:v>
                </c:pt>
                <c:pt idx="41">
                  <c:v>4597</c:v>
                </c:pt>
                <c:pt idx="42">
                  <c:v>3675</c:v>
                </c:pt>
                <c:pt idx="43">
                  <c:v>7056</c:v>
                </c:pt>
                <c:pt idx="44">
                  <c:v>3561</c:v>
                </c:pt>
                <c:pt idx="45">
                  <c:v>5076</c:v>
                </c:pt>
                <c:pt idx="46">
                  <c:v>66273</c:v>
                </c:pt>
                <c:pt idx="47">
                  <c:v>9113</c:v>
                </c:pt>
                <c:pt idx="48">
                  <c:v>8753</c:v>
                </c:pt>
                <c:pt idx="49">
                  <c:v>20037</c:v>
                </c:pt>
                <c:pt idx="50">
                  <c:v>14632</c:v>
                </c:pt>
                <c:pt idx="51">
                  <c:v>12413</c:v>
                </c:pt>
                <c:pt idx="52">
                  <c:v>17658</c:v>
                </c:pt>
                <c:pt idx="53">
                  <c:v>10108</c:v>
                </c:pt>
                <c:pt idx="54">
                  <c:v>29824</c:v>
                </c:pt>
                <c:pt idx="55">
                  <c:v>7622</c:v>
                </c:pt>
                <c:pt idx="56">
                  <c:v>10394</c:v>
                </c:pt>
                <c:pt idx="57">
                  <c:v>9348</c:v>
                </c:pt>
                <c:pt idx="58">
                  <c:v>33132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C00-47B9-92C8-D28576D748C9}"/>
            </c:ext>
          </c:extLst>
        </c:ser>
        <c:ser>
          <c:idx val="20"/>
          <c:order val="20"/>
          <c:tx>
            <c:strRef>
              <c:f>CountAllYears!$D$216</c:f>
              <c:strCache>
                <c:ptCount val="1"/>
                <c:pt idx="0">
                  <c:v>Pipits, Waxwings, Longspurs</c:v>
                </c:pt>
              </c:strCache>
            </c:strRef>
          </c:tx>
          <c:spPr>
            <a:ln w="28440">
              <a:solidFill>
                <a:srgbClr val="B3C992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CountAllYears!$E$216:$BK$216</c:f>
              <c:numCache>
                <c:formatCode>#,##0</c:formatCode>
                <c:ptCount val="59"/>
                <c:pt idx="0">
                  <c:v>276</c:v>
                </c:pt>
                <c:pt idx="1">
                  <c:v>0</c:v>
                </c:pt>
                <c:pt idx="2">
                  <c:v>63</c:v>
                </c:pt>
                <c:pt idx="3">
                  <c:v>0</c:v>
                </c:pt>
                <c:pt idx="4">
                  <c:v>240</c:v>
                </c:pt>
                <c:pt idx="5">
                  <c:v>0</c:v>
                </c:pt>
                <c:pt idx="6">
                  <c:v>200</c:v>
                </c:pt>
                <c:pt idx="7">
                  <c:v>55</c:v>
                </c:pt>
                <c:pt idx="8">
                  <c:v>0</c:v>
                </c:pt>
                <c:pt idx="9">
                  <c:v>31</c:v>
                </c:pt>
                <c:pt idx="10">
                  <c:v>27</c:v>
                </c:pt>
                <c:pt idx="11">
                  <c:v>7</c:v>
                </c:pt>
                <c:pt idx="12">
                  <c:v>586</c:v>
                </c:pt>
                <c:pt idx="13">
                  <c:v>0</c:v>
                </c:pt>
                <c:pt idx="14">
                  <c:v>140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1237</c:v>
                </c:pt>
                <c:pt idx="20">
                  <c:v>732</c:v>
                </c:pt>
                <c:pt idx="21">
                  <c:v>251</c:v>
                </c:pt>
                <c:pt idx="22">
                  <c:v>226</c:v>
                </c:pt>
                <c:pt idx="23">
                  <c:v>317</c:v>
                </c:pt>
                <c:pt idx="24">
                  <c:v>53</c:v>
                </c:pt>
                <c:pt idx="25">
                  <c:v>2742</c:v>
                </c:pt>
                <c:pt idx="26">
                  <c:v>44</c:v>
                </c:pt>
                <c:pt idx="27">
                  <c:v>133</c:v>
                </c:pt>
                <c:pt idx="28">
                  <c:v>2739</c:v>
                </c:pt>
                <c:pt idx="29">
                  <c:v>77</c:v>
                </c:pt>
                <c:pt idx="30">
                  <c:v>407</c:v>
                </c:pt>
                <c:pt idx="31">
                  <c:v>618</c:v>
                </c:pt>
                <c:pt idx="32">
                  <c:v>5</c:v>
                </c:pt>
                <c:pt idx="33">
                  <c:v>510</c:v>
                </c:pt>
                <c:pt idx="34">
                  <c:v>264</c:v>
                </c:pt>
                <c:pt idx="35">
                  <c:v>53</c:v>
                </c:pt>
                <c:pt idx="36">
                  <c:v>166</c:v>
                </c:pt>
                <c:pt idx="37">
                  <c:v>55</c:v>
                </c:pt>
                <c:pt idx="38">
                  <c:v>386</c:v>
                </c:pt>
                <c:pt idx="39">
                  <c:v>363</c:v>
                </c:pt>
                <c:pt idx="40">
                  <c:v>2519</c:v>
                </c:pt>
                <c:pt idx="41">
                  <c:v>142</c:v>
                </c:pt>
                <c:pt idx="42">
                  <c:v>1049</c:v>
                </c:pt>
                <c:pt idx="43">
                  <c:v>94</c:v>
                </c:pt>
                <c:pt idx="44">
                  <c:v>197</c:v>
                </c:pt>
                <c:pt idx="45">
                  <c:v>162</c:v>
                </c:pt>
                <c:pt idx="46">
                  <c:v>292</c:v>
                </c:pt>
                <c:pt idx="47">
                  <c:v>205</c:v>
                </c:pt>
                <c:pt idx="48">
                  <c:v>200</c:v>
                </c:pt>
                <c:pt idx="49">
                  <c:v>188</c:v>
                </c:pt>
                <c:pt idx="50">
                  <c:v>122</c:v>
                </c:pt>
                <c:pt idx="51">
                  <c:v>2043</c:v>
                </c:pt>
                <c:pt idx="52">
                  <c:v>45</c:v>
                </c:pt>
                <c:pt idx="53">
                  <c:v>76</c:v>
                </c:pt>
                <c:pt idx="54">
                  <c:v>308</c:v>
                </c:pt>
                <c:pt idx="55">
                  <c:v>131</c:v>
                </c:pt>
                <c:pt idx="56">
                  <c:v>654</c:v>
                </c:pt>
                <c:pt idx="57">
                  <c:v>262</c:v>
                </c:pt>
                <c:pt idx="58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C00-47B9-92C8-D28576D748C9}"/>
            </c:ext>
          </c:extLst>
        </c:ser>
        <c:ser>
          <c:idx val="21"/>
          <c:order val="21"/>
          <c:tx>
            <c:strRef>
              <c:f>CountAllYears!$D$217</c:f>
              <c:strCache>
                <c:ptCount val="1"/>
                <c:pt idx="0">
                  <c:v>Warblers</c:v>
                </c:pt>
              </c:strCache>
            </c:strRef>
          </c:tx>
          <c:spPr>
            <a:ln w="28440">
              <a:solidFill>
                <a:srgbClr val="A596B9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CountAllYears!$E$217:$BK$217</c:f>
              <c:numCache>
                <c:formatCode>#,##0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8</c:v>
                </c:pt>
                <c:pt idx="43">
                  <c:v>7</c:v>
                </c:pt>
                <c:pt idx="44">
                  <c:v>0</c:v>
                </c:pt>
                <c:pt idx="45">
                  <c:v>6</c:v>
                </c:pt>
                <c:pt idx="46">
                  <c:v>11</c:v>
                </c:pt>
                <c:pt idx="47">
                  <c:v>14</c:v>
                </c:pt>
                <c:pt idx="48">
                  <c:v>15</c:v>
                </c:pt>
                <c:pt idx="49">
                  <c:v>25</c:v>
                </c:pt>
                <c:pt idx="50">
                  <c:v>23</c:v>
                </c:pt>
                <c:pt idx="51">
                  <c:v>1</c:v>
                </c:pt>
                <c:pt idx="52">
                  <c:v>10</c:v>
                </c:pt>
                <c:pt idx="53">
                  <c:v>4</c:v>
                </c:pt>
                <c:pt idx="54">
                  <c:v>3</c:v>
                </c:pt>
                <c:pt idx="55">
                  <c:v>7</c:v>
                </c:pt>
                <c:pt idx="56">
                  <c:v>4</c:v>
                </c:pt>
                <c:pt idx="57">
                  <c:v>2</c:v>
                </c:pt>
                <c:pt idx="5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C00-47B9-92C8-D28576D748C9}"/>
            </c:ext>
          </c:extLst>
        </c:ser>
        <c:ser>
          <c:idx val="22"/>
          <c:order val="22"/>
          <c:tx>
            <c:strRef>
              <c:f>CountAllYears!$D$218</c:f>
              <c:strCache>
                <c:ptCount val="1"/>
                <c:pt idx="0">
                  <c:v>Sparrows and Juncos</c:v>
                </c:pt>
              </c:strCache>
            </c:strRef>
          </c:tx>
          <c:spPr>
            <a:ln w="28440">
              <a:solidFill>
                <a:srgbClr val="8CBFD2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CountAllYears!$E$218:$BK$218</c:f>
              <c:numCache>
                <c:formatCode>#,##0</c:formatCode>
                <c:ptCount val="59"/>
                <c:pt idx="0">
                  <c:v>447</c:v>
                </c:pt>
                <c:pt idx="1">
                  <c:v>0</c:v>
                </c:pt>
                <c:pt idx="2">
                  <c:v>505</c:v>
                </c:pt>
                <c:pt idx="3">
                  <c:v>313</c:v>
                </c:pt>
                <c:pt idx="4">
                  <c:v>456</c:v>
                </c:pt>
                <c:pt idx="5">
                  <c:v>0</c:v>
                </c:pt>
                <c:pt idx="6">
                  <c:v>346</c:v>
                </c:pt>
                <c:pt idx="7">
                  <c:v>350</c:v>
                </c:pt>
                <c:pt idx="8">
                  <c:v>1442</c:v>
                </c:pt>
                <c:pt idx="9">
                  <c:v>665</c:v>
                </c:pt>
                <c:pt idx="10">
                  <c:v>103</c:v>
                </c:pt>
                <c:pt idx="11">
                  <c:v>1277</c:v>
                </c:pt>
                <c:pt idx="12">
                  <c:v>353</c:v>
                </c:pt>
                <c:pt idx="13">
                  <c:v>90</c:v>
                </c:pt>
                <c:pt idx="14">
                  <c:v>267</c:v>
                </c:pt>
                <c:pt idx="15">
                  <c:v>0</c:v>
                </c:pt>
                <c:pt idx="16">
                  <c:v>412</c:v>
                </c:pt>
                <c:pt idx="17">
                  <c:v>0</c:v>
                </c:pt>
                <c:pt idx="18">
                  <c:v>259</c:v>
                </c:pt>
                <c:pt idx="19">
                  <c:v>1020</c:v>
                </c:pt>
                <c:pt idx="20">
                  <c:v>1607</c:v>
                </c:pt>
                <c:pt idx="21">
                  <c:v>1667</c:v>
                </c:pt>
                <c:pt idx="22">
                  <c:v>1009</c:v>
                </c:pt>
                <c:pt idx="23">
                  <c:v>721</c:v>
                </c:pt>
                <c:pt idx="24">
                  <c:v>811</c:v>
                </c:pt>
                <c:pt idx="25">
                  <c:v>1164</c:v>
                </c:pt>
                <c:pt idx="26">
                  <c:v>2009</c:v>
                </c:pt>
                <c:pt idx="27">
                  <c:v>2668</c:v>
                </c:pt>
                <c:pt idx="28">
                  <c:v>1224</c:v>
                </c:pt>
                <c:pt idx="29">
                  <c:v>3329</c:v>
                </c:pt>
                <c:pt idx="30">
                  <c:v>1712</c:v>
                </c:pt>
                <c:pt idx="31">
                  <c:v>2184</c:v>
                </c:pt>
                <c:pt idx="32">
                  <c:v>1969</c:v>
                </c:pt>
                <c:pt idx="33">
                  <c:v>2241</c:v>
                </c:pt>
                <c:pt idx="34">
                  <c:v>2191</c:v>
                </c:pt>
                <c:pt idx="35">
                  <c:v>2310</c:v>
                </c:pt>
                <c:pt idx="36">
                  <c:v>3176</c:v>
                </c:pt>
                <c:pt idx="37">
                  <c:v>2513</c:v>
                </c:pt>
                <c:pt idx="38">
                  <c:v>2197</c:v>
                </c:pt>
                <c:pt idx="39">
                  <c:v>2348</c:v>
                </c:pt>
                <c:pt idx="40">
                  <c:v>2703</c:v>
                </c:pt>
                <c:pt idx="41">
                  <c:v>2789</c:v>
                </c:pt>
                <c:pt idx="42">
                  <c:v>2954</c:v>
                </c:pt>
                <c:pt idx="43">
                  <c:v>2751</c:v>
                </c:pt>
                <c:pt idx="44">
                  <c:v>2386</c:v>
                </c:pt>
                <c:pt idx="45">
                  <c:v>4267</c:v>
                </c:pt>
                <c:pt idx="46">
                  <c:v>2480</c:v>
                </c:pt>
                <c:pt idx="47">
                  <c:v>3975</c:v>
                </c:pt>
                <c:pt idx="48">
                  <c:v>2297</c:v>
                </c:pt>
                <c:pt idx="49">
                  <c:v>6642</c:v>
                </c:pt>
                <c:pt idx="50">
                  <c:v>3252</c:v>
                </c:pt>
                <c:pt idx="51">
                  <c:v>2767</c:v>
                </c:pt>
                <c:pt idx="52">
                  <c:v>2599</c:v>
                </c:pt>
                <c:pt idx="53">
                  <c:v>2368</c:v>
                </c:pt>
                <c:pt idx="54">
                  <c:v>1455</c:v>
                </c:pt>
                <c:pt idx="55">
                  <c:v>1484</c:v>
                </c:pt>
                <c:pt idx="56">
                  <c:v>2414</c:v>
                </c:pt>
                <c:pt idx="57">
                  <c:v>4854</c:v>
                </c:pt>
                <c:pt idx="58">
                  <c:v>3356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C00-47B9-92C8-D28576D748C9}"/>
            </c:ext>
          </c:extLst>
        </c:ser>
        <c:ser>
          <c:idx val="23"/>
          <c:order val="23"/>
          <c:tx>
            <c:strRef>
              <c:f>CountAllYears!$D$219</c:f>
              <c:strCache>
                <c:ptCount val="1"/>
                <c:pt idx="0">
                  <c:v>Blackbirds</c:v>
                </c:pt>
              </c:strCache>
            </c:strRef>
          </c:tx>
          <c:spPr>
            <a:ln w="28440">
              <a:solidFill>
                <a:srgbClr val="F5B089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CountAllYears!$E$219:$BK$219</c:f>
              <c:numCache>
                <c:formatCode>#,##0</c:formatCode>
                <c:ptCount val="59"/>
                <c:pt idx="0">
                  <c:v>987</c:v>
                </c:pt>
                <c:pt idx="1">
                  <c:v>0</c:v>
                </c:pt>
                <c:pt idx="2">
                  <c:v>218</c:v>
                </c:pt>
                <c:pt idx="3">
                  <c:v>42</c:v>
                </c:pt>
                <c:pt idx="4">
                  <c:v>43</c:v>
                </c:pt>
                <c:pt idx="5">
                  <c:v>0</c:v>
                </c:pt>
                <c:pt idx="6">
                  <c:v>241</c:v>
                </c:pt>
                <c:pt idx="7">
                  <c:v>102</c:v>
                </c:pt>
                <c:pt idx="8">
                  <c:v>15</c:v>
                </c:pt>
                <c:pt idx="9">
                  <c:v>155</c:v>
                </c:pt>
                <c:pt idx="10">
                  <c:v>69</c:v>
                </c:pt>
                <c:pt idx="11">
                  <c:v>136</c:v>
                </c:pt>
                <c:pt idx="12">
                  <c:v>74</c:v>
                </c:pt>
                <c:pt idx="13">
                  <c:v>363</c:v>
                </c:pt>
                <c:pt idx="14">
                  <c:v>92</c:v>
                </c:pt>
                <c:pt idx="15">
                  <c:v>0</c:v>
                </c:pt>
                <c:pt idx="16">
                  <c:v>91</c:v>
                </c:pt>
                <c:pt idx="17">
                  <c:v>0</c:v>
                </c:pt>
                <c:pt idx="18">
                  <c:v>453</c:v>
                </c:pt>
                <c:pt idx="19">
                  <c:v>537</c:v>
                </c:pt>
                <c:pt idx="20">
                  <c:v>4178</c:v>
                </c:pt>
                <c:pt idx="21">
                  <c:v>3551</c:v>
                </c:pt>
                <c:pt idx="22">
                  <c:v>1064</c:v>
                </c:pt>
                <c:pt idx="23">
                  <c:v>1286</c:v>
                </c:pt>
                <c:pt idx="24">
                  <c:v>1609</c:v>
                </c:pt>
                <c:pt idx="25">
                  <c:v>1288</c:v>
                </c:pt>
                <c:pt idx="26">
                  <c:v>786</c:v>
                </c:pt>
                <c:pt idx="27">
                  <c:v>2117</c:v>
                </c:pt>
                <c:pt idx="28">
                  <c:v>446</c:v>
                </c:pt>
                <c:pt idx="29">
                  <c:v>382</c:v>
                </c:pt>
                <c:pt idx="30">
                  <c:v>2778</c:v>
                </c:pt>
                <c:pt idx="31">
                  <c:v>4225</c:v>
                </c:pt>
                <c:pt idx="32">
                  <c:v>965</c:v>
                </c:pt>
                <c:pt idx="33">
                  <c:v>1843</c:v>
                </c:pt>
                <c:pt idx="34">
                  <c:v>842</c:v>
                </c:pt>
                <c:pt idx="35">
                  <c:v>296</c:v>
                </c:pt>
                <c:pt idx="36">
                  <c:v>741</c:v>
                </c:pt>
                <c:pt idx="37">
                  <c:v>615</c:v>
                </c:pt>
                <c:pt idx="38">
                  <c:v>1010</c:v>
                </c:pt>
                <c:pt idx="39">
                  <c:v>863</c:v>
                </c:pt>
                <c:pt idx="40">
                  <c:v>1646</c:v>
                </c:pt>
                <c:pt idx="41">
                  <c:v>620</c:v>
                </c:pt>
                <c:pt idx="42">
                  <c:v>1938</c:v>
                </c:pt>
                <c:pt idx="43">
                  <c:v>1785</c:v>
                </c:pt>
                <c:pt idx="44">
                  <c:v>1325</c:v>
                </c:pt>
                <c:pt idx="45">
                  <c:v>496</c:v>
                </c:pt>
                <c:pt idx="46">
                  <c:v>3410</c:v>
                </c:pt>
                <c:pt idx="47">
                  <c:v>849</c:v>
                </c:pt>
                <c:pt idx="48">
                  <c:v>612</c:v>
                </c:pt>
                <c:pt idx="49">
                  <c:v>1367</c:v>
                </c:pt>
                <c:pt idx="50">
                  <c:v>4458</c:v>
                </c:pt>
                <c:pt idx="51">
                  <c:v>1229</c:v>
                </c:pt>
                <c:pt idx="52">
                  <c:v>1872</c:v>
                </c:pt>
                <c:pt idx="53">
                  <c:v>791</c:v>
                </c:pt>
                <c:pt idx="54">
                  <c:v>402</c:v>
                </c:pt>
                <c:pt idx="55">
                  <c:v>842</c:v>
                </c:pt>
                <c:pt idx="56">
                  <c:v>2535</c:v>
                </c:pt>
                <c:pt idx="57">
                  <c:v>3930</c:v>
                </c:pt>
                <c:pt idx="58">
                  <c:v>1465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C00-47B9-92C8-D28576D748C9}"/>
            </c:ext>
          </c:extLst>
        </c:ser>
        <c:ser>
          <c:idx val="24"/>
          <c:order val="24"/>
          <c:tx>
            <c:strRef>
              <c:f>CountAllYears!$D$220</c:f>
              <c:strCache>
                <c:ptCount val="1"/>
                <c:pt idx="0">
                  <c:v>Finches</c:v>
                </c:pt>
              </c:strCache>
            </c:strRef>
          </c:tx>
          <c:spPr>
            <a:ln w="28440">
              <a:solidFill>
                <a:srgbClr val="B7C3DA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CountAllYears!$E$2:$BK$2</c:f>
              <c:numCache>
                <c:formatCode>0</c:formatCode>
                <c:ptCount val="59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</c:numCache>
            </c:numRef>
          </c:cat>
          <c:val>
            <c:numRef>
              <c:f>CountAllYears!$E$220:$BK$220</c:f>
              <c:numCache>
                <c:formatCode>#,##0</c:formatCode>
                <c:ptCount val="59"/>
                <c:pt idx="0">
                  <c:v>147</c:v>
                </c:pt>
                <c:pt idx="1">
                  <c:v>0</c:v>
                </c:pt>
                <c:pt idx="2">
                  <c:v>106</c:v>
                </c:pt>
                <c:pt idx="3">
                  <c:v>14</c:v>
                </c:pt>
                <c:pt idx="4">
                  <c:v>108</c:v>
                </c:pt>
                <c:pt idx="5">
                  <c:v>0</c:v>
                </c:pt>
                <c:pt idx="6">
                  <c:v>104</c:v>
                </c:pt>
                <c:pt idx="7">
                  <c:v>13</c:v>
                </c:pt>
                <c:pt idx="8">
                  <c:v>16</c:v>
                </c:pt>
                <c:pt idx="9">
                  <c:v>15</c:v>
                </c:pt>
                <c:pt idx="10">
                  <c:v>3</c:v>
                </c:pt>
                <c:pt idx="11">
                  <c:v>21</c:v>
                </c:pt>
                <c:pt idx="12">
                  <c:v>8</c:v>
                </c:pt>
                <c:pt idx="13">
                  <c:v>51</c:v>
                </c:pt>
                <c:pt idx="14">
                  <c:v>30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51</c:v>
                </c:pt>
                <c:pt idx="20">
                  <c:v>539</c:v>
                </c:pt>
                <c:pt idx="21">
                  <c:v>360</c:v>
                </c:pt>
                <c:pt idx="22">
                  <c:v>208</c:v>
                </c:pt>
                <c:pt idx="23">
                  <c:v>226</c:v>
                </c:pt>
                <c:pt idx="24">
                  <c:v>70</c:v>
                </c:pt>
                <c:pt idx="25">
                  <c:v>346</c:v>
                </c:pt>
                <c:pt idx="26">
                  <c:v>257</c:v>
                </c:pt>
                <c:pt idx="27">
                  <c:v>934</c:v>
                </c:pt>
                <c:pt idx="28">
                  <c:v>1506</c:v>
                </c:pt>
                <c:pt idx="29">
                  <c:v>539</c:v>
                </c:pt>
                <c:pt idx="30">
                  <c:v>936</c:v>
                </c:pt>
                <c:pt idx="31">
                  <c:v>2121</c:v>
                </c:pt>
                <c:pt idx="32">
                  <c:v>801</c:v>
                </c:pt>
                <c:pt idx="33">
                  <c:v>2809</c:v>
                </c:pt>
                <c:pt idx="34">
                  <c:v>619</c:v>
                </c:pt>
                <c:pt idx="35">
                  <c:v>1022</c:v>
                </c:pt>
                <c:pt idx="36">
                  <c:v>2036</c:v>
                </c:pt>
                <c:pt idx="37">
                  <c:v>1467</c:v>
                </c:pt>
                <c:pt idx="38">
                  <c:v>1075</c:v>
                </c:pt>
                <c:pt idx="39">
                  <c:v>826</c:v>
                </c:pt>
                <c:pt idx="40">
                  <c:v>3911</c:v>
                </c:pt>
                <c:pt idx="41">
                  <c:v>663</c:v>
                </c:pt>
                <c:pt idx="42">
                  <c:v>883</c:v>
                </c:pt>
                <c:pt idx="43">
                  <c:v>815</c:v>
                </c:pt>
                <c:pt idx="44">
                  <c:v>1428</c:v>
                </c:pt>
                <c:pt idx="45">
                  <c:v>1301</c:v>
                </c:pt>
                <c:pt idx="46">
                  <c:v>980</c:v>
                </c:pt>
                <c:pt idx="47">
                  <c:v>1063</c:v>
                </c:pt>
                <c:pt idx="48">
                  <c:v>1097</c:v>
                </c:pt>
                <c:pt idx="49">
                  <c:v>1083</c:v>
                </c:pt>
                <c:pt idx="50">
                  <c:v>832</c:v>
                </c:pt>
                <c:pt idx="51">
                  <c:v>1846</c:v>
                </c:pt>
                <c:pt idx="52">
                  <c:v>1199</c:v>
                </c:pt>
                <c:pt idx="53">
                  <c:v>917</c:v>
                </c:pt>
                <c:pt idx="54">
                  <c:v>901</c:v>
                </c:pt>
                <c:pt idx="55">
                  <c:v>511</c:v>
                </c:pt>
                <c:pt idx="56">
                  <c:v>1339</c:v>
                </c:pt>
                <c:pt idx="57">
                  <c:v>974</c:v>
                </c:pt>
                <c:pt idx="58">
                  <c:v>1055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C00-47B9-92C8-D28576D74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45903154"/>
        <c:axId val="31908651"/>
      </c:lineChart>
      <c:catAx>
        <c:axId val="4590315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1908651"/>
        <c:crosses val="autoZero"/>
        <c:auto val="1"/>
        <c:lblAlgn val="ctr"/>
        <c:lblOffset val="100"/>
        <c:noMultiLvlLbl val="0"/>
      </c:catAx>
      <c:valAx>
        <c:axId val="31908651"/>
        <c:scaling>
          <c:orientation val="minMax"/>
          <c:max val="10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5903154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layout>
        <c:manualLayout>
          <c:xMode val="edge"/>
          <c:yMode val="edge"/>
          <c:x val="0.85313397363791099"/>
          <c:y val="0.165992792462093"/>
          <c:w val="0.138074817570881"/>
          <c:h val="0.66801425630548406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Early Winter Daily Temperatures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Daily High</c:v>
          </c:tx>
          <c:spPr>
            <a:ln w="28440">
              <a:solidFill>
                <a:srgbClr val="4A7EBB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'WX2011'!$K$6:$K$33</c:f>
              <c:numCache>
                <c:formatCode>m/d/yyyy</c:formatCode>
                <c:ptCount val="28"/>
                <c:pt idx="0">
                  <c:v>40896</c:v>
                </c:pt>
                <c:pt idx="1">
                  <c:v>40895</c:v>
                </c:pt>
                <c:pt idx="2">
                  <c:v>40894</c:v>
                </c:pt>
                <c:pt idx="3">
                  <c:v>40893</c:v>
                </c:pt>
                <c:pt idx="4">
                  <c:v>40892</c:v>
                </c:pt>
                <c:pt idx="5">
                  <c:v>40891</c:v>
                </c:pt>
                <c:pt idx="6">
                  <c:v>40890</c:v>
                </c:pt>
                <c:pt idx="7">
                  <c:v>40889</c:v>
                </c:pt>
                <c:pt idx="8">
                  <c:v>40888</c:v>
                </c:pt>
                <c:pt idx="9">
                  <c:v>40887</c:v>
                </c:pt>
                <c:pt idx="10">
                  <c:v>40886</c:v>
                </c:pt>
                <c:pt idx="11">
                  <c:v>40885</c:v>
                </c:pt>
                <c:pt idx="12">
                  <c:v>40884</c:v>
                </c:pt>
                <c:pt idx="13">
                  <c:v>40883</c:v>
                </c:pt>
                <c:pt idx="14">
                  <c:v>40882</c:v>
                </c:pt>
                <c:pt idx="15">
                  <c:v>40881</c:v>
                </c:pt>
                <c:pt idx="16">
                  <c:v>40880</c:v>
                </c:pt>
                <c:pt idx="17">
                  <c:v>40879</c:v>
                </c:pt>
                <c:pt idx="18">
                  <c:v>40878</c:v>
                </c:pt>
                <c:pt idx="19">
                  <c:v>40877</c:v>
                </c:pt>
                <c:pt idx="20">
                  <c:v>40876</c:v>
                </c:pt>
                <c:pt idx="21">
                  <c:v>40875</c:v>
                </c:pt>
                <c:pt idx="22">
                  <c:v>40874</c:v>
                </c:pt>
                <c:pt idx="23">
                  <c:v>40873</c:v>
                </c:pt>
                <c:pt idx="24">
                  <c:v>40872</c:v>
                </c:pt>
                <c:pt idx="25">
                  <c:v>40871</c:v>
                </c:pt>
                <c:pt idx="26">
                  <c:v>40870</c:v>
                </c:pt>
                <c:pt idx="27">
                  <c:v>40869</c:v>
                </c:pt>
              </c:numCache>
            </c:numRef>
          </c:xVal>
          <c:yVal>
            <c:numRef>
              <c:f>'WX2011'!$L$6:$L$33</c:f>
              <c:numCache>
                <c:formatCode>General</c:formatCode>
                <c:ptCount val="28"/>
                <c:pt idx="0">
                  <c:v>32</c:v>
                </c:pt>
                <c:pt idx="1">
                  <c:v>23.4</c:v>
                </c:pt>
                <c:pt idx="2">
                  <c:v>26</c:v>
                </c:pt>
                <c:pt idx="3">
                  <c:v>26.3</c:v>
                </c:pt>
                <c:pt idx="4">
                  <c:v>30.4</c:v>
                </c:pt>
                <c:pt idx="5">
                  <c:v>32.4</c:v>
                </c:pt>
                <c:pt idx="6">
                  <c:v>28.6</c:v>
                </c:pt>
                <c:pt idx="7">
                  <c:v>30.4</c:v>
                </c:pt>
                <c:pt idx="8">
                  <c:v>31.4</c:v>
                </c:pt>
                <c:pt idx="9">
                  <c:v>34.1</c:v>
                </c:pt>
                <c:pt idx="10">
                  <c:v>34</c:v>
                </c:pt>
                <c:pt idx="11">
                  <c:v>35</c:v>
                </c:pt>
                <c:pt idx="12">
                  <c:v>30.9</c:v>
                </c:pt>
                <c:pt idx="13">
                  <c:v>27.5</c:v>
                </c:pt>
                <c:pt idx="14">
                  <c:v>21.3</c:v>
                </c:pt>
                <c:pt idx="15">
                  <c:v>28.2</c:v>
                </c:pt>
                <c:pt idx="16">
                  <c:v>30.8</c:v>
                </c:pt>
                <c:pt idx="17">
                  <c:v>29.5</c:v>
                </c:pt>
                <c:pt idx="18">
                  <c:v>39.1</c:v>
                </c:pt>
                <c:pt idx="19">
                  <c:v>39.9</c:v>
                </c:pt>
                <c:pt idx="20">
                  <c:v>44</c:v>
                </c:pt>
                <c:pt idx="21">
                  <c:v>36.700000000000003</c:v>
                </c:pt>
                <c:pt idx="22">
                  <c:v>41.4</c:v>
                </c:pt>
                <c:pt idx="23">
                  <c:v>35.799999999999997</c:v>
                </c:pt>
                <c:pt idx="24">
                  <c:v>46.2</c:v>
                </c:pt>
                <c:pt idx="25">
                  <c:v>54.1</c:v>
                </c:pt>
                <c:pt idx="26">
                  <c:v>40.6</c:v>
                </c:pt>
                <c:pt idx="27">
                  <c:v>42.8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10-465A-A06C-E40FF5C9788C}"/>
            </c:ext>
          </c:extLst>
        </c:ser>
        <c:ser>
          <c:idx val="1"/>
          <c:order val="1"/>
          <c:tx>
            <c:v>Daily Low</c:v>
          </c:tx>
          <c:spPr>
            <a:ln w="28440">
              <a:solidFill>
                <a:srgbClr val="BE4B48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'WX2011'!$K$6:$K$33</c:f>
              <c:numCache>
                <c:formatCode>m/d/yyyy</c:formatCode>
                <c:ptCount val="28"/>
                <c:pt idx="0">
                  <c:v>40896</c:v>
                </c:pt>
                <c:pt idx="1">
                  <c:v>40895</c:v>
                </c:pt>
                <c:pt idx="2">
                  <c:v>40894</c:v>
                </c:pt>
                <c:pt idx="3">
                  <c:v>40893</c:v>
                </c:pt>
                <c:pt idx="4">
                  <c:v>40892</c:v>
                </c:pt>
                <c:pt idx="5">
                  <c:v>40891</c:v>
                </c:pt>
                <c:pt idx="6">
                  <c:v>40890</c:v>
                </c:pt>
                <c:pt idx="7">
                  <c:v>40889</c:v>
                </c:pt>
                <c:pt idx="8">
                  <c:v>40888</c:v>
                </c:pt>
                <c:pt idx="9">
                  <c:v>40887</c:v>
                </c:pt>
                <c:pt idx="10">
                  <c:v>40886</c:v>
                </c:pt>
                <c:pt idx="11">
                  <c:v>40885</c:v>
                </c:pt>
                <c:pt idx="12">
                  <c:v>40884</c:v>
                </c:pt>
                <c:pt idx="13">
                  <c:v>40883</c:v>
                </c:pt>
                <c:pt idx="14">
                  <c:v>40882</c:v>
                </c:pt>
                <c:pt idx="15">
                  <c:v>40881</c:v>
                </c:pt>
                <c:pt idx="16">
                  <c:v>40880</c:v>
                </c:pt>
                <c:pt idx="17">
                  <c:v>40879</c:v>
                </c:pt>
                <c:pt idx="18">
                  <c:v>40878</c:v>
                </c:pt>
                <c:pt idx="19">
                  <c:v>40877</c:v>
                </c:pt>
                <c:pt idx="20">
                  <c:v>40876</c:v>
                </c:pt>
                <c:pt idx="21">
                  <c:v>40875</c:v>
                </c:pt>
                <c:pt idx="22">
                  <c:v>40874</c:v>
                </c:pt>
                <c:pt idx="23">
                  <c:v>40873</c:v>
                </c:pt>
                <c:pt idx="24">
                  <c:v>40872</c:v>
                </c:pt>
                <c:pt idx="25">
                  <c:v>40871</c:v>
                </c:pt>
                <c:pt idx="26">
                  <c:v>40870</c:v>
                </c:pt>
                <c:pt idx="27">
                  <c:v>40869</c:v>
                </c:pt>
              </c:numCache>
            </c:numRef>
          </c:xVal>
          <c:yVal>
            <c:numRef>
              <c:f>'WX2011'!$M$6:$M$33</c:f>
              <c:numCache>
                <c:formatCode>General</c:formatCode>
                <c:ptCount val="28"/>
                <c:pt idx="0">
                  <c:v>13.9</c:v>
                </c:pt>
                <c:pt idx="1">
                  <c:v>14.9</c:v>
                </c:pt>
                <c:pt idx="2">
                  <c:v>11.5</c:v>
                </c:pt>
                <c:pt idx="3">
                  <c:v>14.2</c:v>
                </c:pt>
                <c:pt idx="4">
                  <c:v>15.3</c:v>
                </c:pt>
                <c:pt idx="5">
                  <c:v>21.6</c:v>
                </c:pt>
                <c:pt idx="6">
                  <c:v>13.6</c:v>
                </c:pt>
                <c:pt idx="7">
                  <c:v>12</c:v>
                </c:pt>
                <c:pt idx="8">
                  <c:v>8.9</c:v>
                </c:pt>
                <c:pt idx="9">
                  <c:v>7.7</c:v>
                </c:pt>
                <c:pt idx="10">
                  <c:v>9.1</c:v>
                </c:pt>
                <c:pt idx="11">
                  <c:v>15.5</c:v>
                </c:pt>
                <c:pt idx="12">
                  <c:v>4.5999999999999996</c:v>
                </c:pt>
                <c:pt idx="13">
                  <c:v>2.5</c:v>
                </c:pt>
                <c:pt idx="14">
                  <c:v>3.9</c:v>
                </c:pt>
                <c:pt idx="15">
                  <c:v>18.8</c:v>
                </c:pt>
                <c:pt idx="16">
                  <c:v>10.199999999999999</c:v>
                </c:pt>
                <c:pt idx="17">
                  <c:v>13.5</c:v>
                </c:pt>
                <c:pt idx="18">
                  <c:v>20.6</c:v>
                </c:pt>
                <c:pt idx="19">
                  <c:v>25.1</c:v>
                </c:pt>
                <c:pt idx="20">
                  <c:v>18.8</c:v>
                </c:pt>
                <c:pt idx="21">
                  <c:v>21.2</c:v>
                </c:pt>
                <c:pt idx="22">
                  <c:v>16.399999999999999</c:v>
                </c:pt>
                <c:pt idx="23">
                  <c:v>17.100000000000001</c:v>
                </c:pt>
                <c:pt idx="24">
                  <c:v>24.1</c:v>
                </c:pt>
                <c:pt idx="25">
                  <c:v>23.1</c:v>
                </c:pt>
                <c:pt idx="26">
                  <c:v>16.7</c:v>
                </c:pt>
                <c:pt idx="27">
                  <c:v>23.4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10-465A-A06C-E40FF5C97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9287"/>
        <c:axId val="49241680"/>
      </c:scatterChart>
      <c:valAx>
        <c:axId val="9919287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9241680"/>
        <c:crosses val="autoZero"/>
        <c:crossBetween val="midCat"/>
      </c:valAx>
      <c:valAx>
        <c:axId val="4924168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Temp Deg F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919287"/>
        <c:crosses val="autoZero"/>
        <c:crossBetween val="midCat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19080</xdr:colOff>
      <xdr:row>1</xdr:row>
      <xdr:rowOff>33480</xdr:rowOff>
    </xdr:from>
    <xdr:to>
      <xdr:col>9</xdr:col>
      <xdr:colOff>590040</xdr:colOff>
      <xdr:row>24</xdr:row>
      <xdr:rowOff>142200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28</xdr:row>
      <xdr:rowOff>0</xdr:rowOff>
    </xdr:from>
    <xdr:to>
      <xdr:col>9</xdr:col>
      <xdr:colOff>570960</xdr:colOff>
      <xdr:row>51</xdr:row>
      <xdr:rowOff>108720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257400</xdr:colOff>
      <xdr:row>38</xdr:row>
      <xdr:rowOff>108720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380880</xdr:colOff>
      <xdr:row>1</xdr:row>
      <xdr:rowOff>66600</xdr:rowOff>
    </xdr:from>
    <xdr:to>
      <xdr:col>23</xdr:col>
      <xdr:colOff>342000</xdr:colOff>
      <xdr:row>22</xdr:row>
      <xdr:rowOff>56520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enna/Desktop/BAS/CBC2019/LoganCBCParticipantsEffortData_2019Draft_MJ_JH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enna/Desktop/BAS/LoganCBCParticipantsEffortData_Final2016_J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AllYears"/>
      <sheetName val="Participants"/>
      <sheetName val="2019Effort"/>
      <sheetName val="2018CountsbySector"/>
      <sheetName val="2018Effort"/>
      <sheetName val="2017CountsbySector"/>
      <sheetName val="2017Effort"/>
      <sheetName val="Wx2017"/>
      <sheetName val="ABASppList"/>
      <sheetName val="2016Effort"/>
      <sheetName val="Wx2016"/>
      <sheetName val="2015Effort"/>
      <sheetName val="Wx2015"/>
      <sheetName val="Incr-Decr20Yr"/>
      <sheetName val="Incr-Decr10Yr"/>
      <sheetName val="Charts"/>
      <sheetName val="Chart1"/>
      <sheetName val="2014Effort"/>
      <sheetName val="Wx2014"/>
      <sheetName val="2013Effort"/>
      <sheetName val="Wx2013"/>
      <sheetName val="2012Effort"/>
      <sheetName val="2011Effort"/>
      <sheetName val="WX2011"/>
      <sheetName val="Count2010"/>
      <sheetName val="2010Effort"/>
      <sheetName val="WX2010"/>
      <sheetName val="2009Effort"/>
      <sheetName val="WX2009"/>
    </sheetNames>
    <sheetDataSet>
      <sheetData sheetId="0"/>
      <sheetData sheetId="1">
        <row r="1">
          <cell r="G1" t="str">
            <v>Sector 2019</v>
          </cell>
          <cell r="M1" t="str">
            <v>Sector 2016</v>
          </cell>
          <cell r="AC1" t="str">
            <v>Sector 2011</v>
          </cell>
          <cell r="AE1" t="str">
            <v>Sector 2010</v>
          </cell>
        </row>
        <row r="3">
          <cell r="M3" t="str">
            <v>4-N Logan</v>
          </cell>
        </row>
        <row r="4">
          <cell r="M4" t="str">
            <v>4-N Logan</v>
          </cell>
        </row>
        <row r="5">
          <cell r="O5" t="str">
            <v>6-Benson N</v>
          </cell>
        </row>
        <row r="6">
          <cell r="O6" t="str">
            <v>6-Benson N</v>
          </cell>
        </row>
        <row r="7">
          <cell r="AC7" t="str">
            <v>5-Benson S</v>
          </cell>
        </row>
        <row r="12">
          <cell r="M12" t="str">
            <v>5-Benson S</v>
          </cell>
          <cell r="AC12" t="str">
            <v>5-Benson S</v>
          </cell>
          <cell r="AE12" t="str">
            <v>5-Benson S</v>
          </cell>
        </row>
        <row r="13">
          <cell r="G13" t="str">
            <v>5-Benson S</v>
          </cell>
          <cell r="M13" t="str">
            <v>2-Mendon</v>
          </cell>
          <cell r="O13" t="str">
            <v>5-Benson S</v>
          </cell>
          <cell r="AE13" t="str">
            <v>5-Benson S</v>
          </cell>
        </row>
        <row r="14">
          <cell r="AC14" t="str">
            <v>8-Amalga</v>
          </cell>
        </row>
        <row r="15">
          <cell r="AC15" t="str">
            <v>8-Amalga</v>
          </cell>
        </row>
        <row r="19">
          <cell r="AE19" t="str">
            <v>8-Amalga</v>
          </cell>
        </row>
        <row r="20">
          <cell r="AC20" t="str">
            <v>7-Smithfield</v>
          </cell>
          <cell r="AE20" t="str">
            <v>7-Smithfield</v>
          </cell>
        </row>
        <row r="27">
          <cell r="O27" t="str">
            <v>10-Logan Canyon</v>
          </cell>
          <cell r="AE27" t="str">
            <v>6-Benson N</v>
          </cell>
        </row>
        <row r="29">
          <cell r="G29" t="str">
            <v>6-Benson N</v>
          </cell>
        </row>
        <row r="30">
          <cell r="G30" t="str">
            <v>4-North Logan</v>
          </cell>
          <cell r="M30" t="str">
            <v>8-Amalga</v>
          </cell>
          <cell r="O30" t="str">
            <v>9-Mountains</v>
          </cell>
          <cell r="AC30" t="str">
            <v>9-Mountains</v>
          </cell>
          <cell r="AE30" t="str">
            <v>9-Mountains Not Paid</v>
          </cell>
        </row>
        <row r="31">
          <cell r="AE31" t="str">
            <v>7-Smithfield</v>
          </cell>
        </row>
        <row r="32">
          <cell r="AE32" t="str">
            <v>7-Smithfield</v>
          </cell>
        </row>
        <row r="33">
          <cell r="AC33" t="str">
            <v>7-Smithfield</v>
          </cell>
          <cell r="AE33" t="str">
            <v>7-Smithfield</v>
          </cell>
        </row>
        <row r="34">
          <cell r="AE34" t="str">
            <v>5-Benson S</v>
          </cell>
        </row>
        <row r="36">
          <cell r="O36" t="str">
            <v>9-Mountains</v>
          </cell>
        </row>
        <row r="39">
          <cell r="AC39" t="str">
            <v>8-Amalga-Student</v>
          </cell>
        </row>
        <row r="42">
          <cell r="G42" t="str">
            <v>4-North Logan</v>
          </cell>
        </row>
        <row r="45">
          <cell r="G45" t="str">
            <v>8-Amalga</v>
          </cell>
          <cell r="M45" t="str">
            <v>7-Smithfield</v>
          </cell>
          <cell r="O45" t="str">
            <v>7-Smithfield</v>
          </cell>
        </row>
        <row r="47">
          <cell r="M47" t="str">
            <v>4-N Logan</v>
          </cell>
        </row>
        <row r="48">
          <cell r="G48" t="str">
            <v>1-Providence</v>
          </cell>
          <cell r="M48" t="str">
            <v>1-Providence</v>
          </cell>
          <cell r="O48" t="str">
            <v>1-Providence</v>
          </cell>
          <cell r="AC48" t="str">
            <v>1-Providence</v>
          </cell>
          <cell r="AE48" t="str">
            <v>1-Providence</v>
          </cell>
        </row>
        <row r="54">
          <cell r="AE54" t="str">
            <v>7-Smithfield</v>
          </cell>
        </row>
        <row r="61">
          <cell r="AC61" t="str">
            <v>7-Smithfield</v>
          </cell>
          <cell r="AE61" t="str">
            <v>7-Smithfield</v>
          </cell>
        </row>
        <row r="62">
          <cell r="AC62" t="str">
            <v>7-Smithfield</v>
          </cell>
          <cell r="AE62" t="str">
            <v>7-Smithfield</v>
          </cell>
        </row>
        <row r="69">
          <cell r="M69" t="str">
            <v>4-N Logan</v>
          </cell>
        </row>
        <row r="71">
          <cell r="AC71" t="str">
            <v>7-Smithfield-Student</v>
          </cell>
        </row>
        <row r="72">
          <cell r="M72" t="str">
            <v>7-Smithfield</v>
          </cell>
          <cell r="O72" t="str">
            <v>7-Smithfield</v>
          </cell>
          <cell r="AC72" t="str">
            <v>7-Smithfield</v>
          </cell>
        </row>
        <row r="74">
          <cell r="O74" t="str">
            <v>11-Feeders</v>
          </cell>
          <cell r="AC74" t="str">
            <v>11-Feeders</v>
          </cell>
          <cell r="AE74" t="str">
            <v>11-Feeders</v>
          </cell>
        </row>
        <row r="75">
          <cell r="O75" t="str">
            <v>11-Feeders</v>
          </cell>
          <cell r="AC75" t="str">
            <v>11-Feeders</v>
          </cell>
          <cell r="AE75" t="str">
            <v>11-Feeders</v>
          </cell>
        </row>
        <row r="76">
          <cell r="O76" t="str">
            <v>8-Amalga</v>
          </cell>
          <cell r="AC76" t="str">
            <v>2-Mendon</v>
          </cell>
          <cell r="AE76" t="str">
            <v>2-Mendon</v>
          </cell>
        </row>
        <row r="82">
          <cell r="G82" t="str">
            <v>10-Logan Canyon</v>
          </cell>
        </row>
        <row r="83">
          <cell r="G83" t="str">
            <v>6-Benson N</v>
          </cell>
          <cell r="M83" t="str">
            <v>6-Benson N</v>
          </cell>
          <cell r="O83" t="str">
            <v>6-Benson N</v>
          </cell>
          <cell r="AC83" t="str">
            <v>6-Benson N</v>
          </cell>
          <cell r="AE83" t="str">
            <v>6-Benson N</v>
          </cell>
        </row>
        <row r="86">
          <cell r="M86" t="str">
            <v>11-Feeders</v>
          </cell>
          <cell r="AE86" t="str">
            <v>11-Feeders</v>
          </cell>
        </row>
        <row r="87">
          <cell r="M87" t="str">
            <v>11-Feeders</v>
          </cell>
          <cell r="AE87" t="str">
            <v>11-Feeders</v>
          </cell>
        </row>
        <row r="88">
          <cell r="M88" t="str">
            <v>6-Benson N</v>
          </cell>
          <cell r="O88" t="str">
            <v>6-Benson N</v>
          </cell>
          <cell r="AC88" t="str">
            <v>6-Benson N</v>
          </cell>
          <cell r="AE88" t="str">
            <v>6-Benson N</v>
          </cell>
        </row>
        <row r="91">
          <cell r="G91" t="str">
            <v>3-Roamer, Logan Center</v>
          </cell>
          <cell r="M91" t="str">
            <v>3-Roamer</v>
          </cell>
          <cell r="O91" t="str">
            <v>3-Roamer</v>
          </cell>
          <cell r="AC91" t="str">
            <v>11-Feeders</v>
          </cell>
        </row>
        <row r="92">
          <cell r="O92" t="str">
            <v>7-Smithfield</v>
          </cell>
        </row>
        <row r="95">
          <cell r="M95" t="str">
            <v>11-Feeders</v>
          </cell>
        </row>
        <row r="98">
          <cell r="M98" t="str">
            <v>7-Smithfield</v>
          </cell>
          <cell r="O98" t="str">
            <v>7-Smithfield</v>
          </cell>
          <cell r="AC98" t="str">
            <v>7-Smithfield-Student</v>
          </cell>
        </row>
        <row r="99">
          <cell r="AC99" t="str">
            <v>8-Amalga-Student</v>
          </cell>
        </row>
        <row r="100">
          <cell r="M100" t="str">
            <v>3-Roamer</v>
          </cell>
        </row>
        <row r="103">
          <cell r="M103" t="str">
            <v>11-Feeders</v>
          </cell>
        </row>
        <row r="104">
          <cell r="G104" t="str">
            <v>6-Benson N</v>
          </cell>
          <cell r="M104" t="str">
            <v>6-Benson N</v>
          </cell>
          <cell r="O104" t="str">
            <v>6-Benson N</v>
          </cell>
          <cell r="AC104" t="str">
            <v>6-Benson N</v>
          </cell>
          <cell r="AE104" t="str">
            <v>6-Benson N</v>
          </cell>
        </row>
        <row r="105">
          <cell r="O105" t="str">
            <v>6-Benson N</v>
          </cell>
        </row>
        <row r="107">
          <cell r="O107" t="str">
            <v>7-Smithfield</v>
          </cell>
          <cell r="AC107" t="str">
            <v>7-Smithfield</v>
          </cell>
          <cell r="AE107" t="str">
            <v>7-Smithfield</v>
          </cell>
        </row>
        <row r="113">
          <cell r="M113" t="str">
            <v>4-N Logan</v>
          </cell>
          <cell r="O113" t="str">
            <v>4-N Logan</v>
          </cell>
          <cell r="AC113" t="str">
            <v>11-Feeders</v>
          </cell>
        </row>
        <row r="119">
          <cell r="AC119" t="str">
            <v>7-Smithfield</v>
          </cell>
          <cell r="AE119" t="str">
            <v>8-Amalga</v>
          </cell>
        </row>
        <row r="122">
          <cell r="O122" t="str">
            <v>7-Smithfield</v>
          </cell>
          <cell r="AC122" t="str">
            <v>8-Amalga</v>
          </cell>
          <cell r="AE122" t="str">
            <v>7-Smithfield</v>
          </cell>
        </row>
        <row r="126">
          <cell r="G126" t="str">
            <v>8-Amalga</v>
          </cell>
        </row>
        <row r="127">
          <cell r="G127" t="str">
            <v>7-Smithfield</v>
          </cell>
        </row>
        <row r="128">
          <cell r="M128" t="str">
            <v>10-Logan Canyon</v>
          </cell>
          <cell r="AC128" t="str">
            <v>10-Logan Can</v>
          </cell>
          <cell r="AE128" t="str">
            <v>10-Logan Can</v>
          </cell>
        </row>
        <row r="129">
          <cell r="M129" t="str">
            <v>4-N Logan</v>
          </cell>
        </row>
        <row r="130">
          <cell r="M130" t="str">
            <v>4-N Logan</v>
          </cell>
        </row>
        <row r="131">
          <cell r="M131" t="str">
            <v>4-N Logan</v>
          </cell>
        </row>
        <row r="132">
          <cell r="O132" t="str">
            <v>10-Logan Canyon</v>
          </cell>
          <cell r="AC132" t="str">
            <v>6-Benson N</v>
          </cell>
        </row>
        <row r="135">
          <cell r="AC135" t="str">
            <v>4-N Logan</v>
          </cell>
        </row>
        <row r="136">
          <cell r="O136" t="str">
            <v>6-Benson N</v>
          </cell>
        </row>
        <row r="138">
          <cell r="G138" t="str">
            <v>9-Mountains</v>
          </cell>
          <cell r="M138" t="str">
            <v>9-Mountains</v>
          </cell>
        </row>
        <row r="139">
          <cell r="G139" t="str">
            <v>3-Roamer, Logan Center</v>
          </cell>
        </row>
        <row r="140">
          <cell r="M140" t="str">
            <v>2-Mendon</v>
          </cell>
          <cell r="AC140" t="str">
            <v>2-MendonNotPaid</v>
          </cell>
        </row>
        <row r="142">
          <cell r="G142" t="str">
            <v>1-Providence</v>
          </cell>
          <cell r="M142" t="str">
            <v>1-Providence</v>
          </cell>
          <cell r="O142" t="str">
            <v>1-Providence</v>
          </cell>
          <cell r="AC142" t="str">
            <v>1-Providence</v>
          </cell>
          <cell r="AE142" t="str">
            <v>1-Providence</v>
          </cell>
        </row>
        <row r="145">
          <cell r="AC145" t="str">
            <v>4-N Logan</v>
          </cell>
        </row>
        <row r="146">
          <cell r="AC146" t="str">
            <v>4-N Logan</v>
          </cell>
        </row>
        <row r="147">
          <cell r="O147" t="str">
            <v>9-Mountains</v>
          </cell>
          <cell r="AC147" t="str">
            <v>9-Mountains</v>
          </cell>
          <cell r="AE147" t="str">
            <v>9-Mountains</v>
          </cell>
        </row>
        <row r="148">
          <cell r="M148" t="str">
            <v>8-Amalga</v>
          </cell>
          <cell r="O148" t="str">
            <v>3-Roamer</v>
          </cell>
        </row>
        <row r="149">
          <cell r="M149" t="str">
            <v>5-Benson S</v>
          </cell>
          <cell r="O149" t="str">
            <v>5-Benson S</v>
          </cell>
          <cell r="AC149" t="str">
            <v>5-Benson S</v>
          </cell>
        </row>
        <row r="150">
          <cell r="G150" t="str">
            <v>5-Benson S</v>
          </cell>
        </row>
        <row r="151">
          <cell r="G151" t="str">
            <v>5-Benson S</v>
          </cell>
          <cell r="M151" t="str">
            <v>5-Benson S</v>
          </cell>
          <cell r="O151" t="str">
            <v>5-Benson S</v>
          </cell>
          <cell r="AC151" t="str">
            <v>5-Benson S</v>
          </cell>
        </row>
        <row r="152">
          <cell r="G152" t="str">
            <v>5-Benson S</v>
          </cell>
          <cell r="M152" t="str">
            <v>5-Benson S</v>
          </cell>
          <cell r="O152" t="str">
            <v>5-Benson S</v>
          </cell>
          <cell r="AC152" t="str">
            <v>5-Benson S</v>
          </cell>
        </row>
        <row r="153">
          <cell r="M153" t="str">
            <v>5-Benson S</v>
          </cell>
        </row>
        <row r="154">
          <cell r="AE154" t="str">
            <v>8-Amalga</v>
          </cell>
        </row>
        <row r="156">
          <cell r="M156" t="str">
            <v>7-Smithfield</v>
          </cell>
          <cell r="O156" t="str">
            <v>7-Smithfield</v>
          </cell>
        </row>
        <row r="157">
          <cell r="M157" t="str">
            <v>4-N Logan</v>
          </cell>
        </row>
        <row r="158">
          <cell r="O158" t="str">
            <v>10-Logan Canyon</v>
          </cell>
          <cell r="AE158" t="str">
            <v>4-N Logan</v>
          </cell>
        </row>
        <row r="161">
          <cell r="AE161" t="str">
            <v>7-Smithfield</v>
          </cell>
        </row>
        <row r="162">
          <cell r="M162" t="str">
            <v>4-N Logan</v>
          </cell>
        </row>
        <row r="163">
          <cell r="M163" t="str">
            <v>4-N Logan</v>
          </cell>
        </row>
        <row r="168">
          <cell r="O168" t="str">
            <v>1-Providence</v>
          </cell>
        </row>
        <row r="169">
          <cell r="O169" t="str">
            <v>8-Amalga</v>
          </cell>
          <cell r="AC169" t="str">
            <v>2-Mendon</v>
          </cell>
          <cell r="AE169" t="str">
            <v>2-Mendon</v>
          </cell>
        </row>
        <row r="176">
          <cell r="G176" t="str">
            <v>9-Mountains</v>
          </cell>
          <cell r="M176" t="str">
            <v>9-Mountains</v>
          </cell>
          <cell r="O176" t="str">
            <v>10-Logan Canyon</v>
          </cell>
          <cell r="AC176" t="str">
            <v>6-Benson N</v>
          </cell>
        </row>
        <row r="177">
          <cell r="AC177" t="str">
            <v>6-Benson N-Student</v>
          </cell>
        </row>
        <row r="179">
          <cell r="O179" t="str">
            <v>11-Feeders</v>
          </cell>
        </row>
        <row r="180">
          <cell r="O180" t="str">
            <v>11-Feeders</v>
          </cell>
        </row>
        <row r="182">
          <cell r="AC182" t="str">
            <v>5-Benson S</v>
          </cell>
        </row>
        <row r="184">
          <cell r="M184" t="str">
            <v>11-Feeders</v>
          </cell>
        </row>
        <row r="186">
          <cell r="AE186" t="str">
            <v>8-Amalga</v>
          </cell>
        </row>
        <row r="187">
          <cell r="AE187" t="str">
            <v>4-N Logan</v>
          </cell>
        </row>
        <row r="196">
          <cell r="M196" t="str">
            <v>3-Roamer</v>
          </cell>
          <cell r="O196" t="str">
            <v>8-Amalga</v>
          </cell>
        </row>
        <row r="200">
          <cell r="G200" t="str">
            <v>7-Smithfield</v>
          </cell>
        </row>
        <row r="201">
          <cell r="G201" t="str">
            <v>1-Providence</v>
          </cell>
          <cell r="M201" t="str">
            <v>1-Providence</v>
          </cell>
          <cell r="AC201" t="str">
            <v>1-Providence</v>
          </cell>
          <cell r="AE201" t="str">
            <v>1-Providence</v>
          </cell>
        </row>
        <row r="206">
          <cell r="G206" t="str">
            <v>7-Smithfield</v>
          </cell>
          <cell r="M206" t="str">
            <v>7-Smithfield</v>
          </cell>
          <cell r="O206" t="str">
            <v>8-Amalga</v>
          </cell>
        </row>
        <row r="207">
          <cell r="O207" t="str">
            <v>8-Amalga</v>
          </cell>
        </row>
        <row r="208">
          <cell r="AC208" t="str">
            <v>3-Roamer</v>
          </cell>
          <cell r="AE208" t="str">
            <v>3-Roamer</v>
          </cell>
        </row>
        <row r="210">
          <cell r="M210" t="str">
            <v>4-N Logan</v>
          </cell>
        </row>
        <row r="212">
          <cell r="M212" t="str">
            <v>7-Smithfield</v>
          </cell>
        </row>
        <row r="213">
          <cell r="O213" t="str">
            <v>8-Amalga</v>
          </cell>
        </row>
        <row r="214">
          <cell r="AC214" t="str">
            <v>1-Providence</v>
          </cell>
          <cell r="AE214" t="str">
            <v>1-Providence</v>
          </cell>
        </row>
        <row r="217">
          <cell r="G217" t="str">
            <v>8-Amalga</v>
          </cell>
          <cell r="M217" t="str">
            <v>8-Amalga</v>
          </cell>
          <cell r="O217" t="str">
            <v>8-Amalga</v>
          </cell>
        </row>
        <row r="220">
          <cell r="AC220" t="str">
            <v>3-Roamer</v>
          </cell>
        </row>
        <row r="222">
          <cell r="AE222" t="str">
            <v>8-Amalga</v>
          </cell>
        </row>
        <row r="226">
          <cell r="M226" t="str">
            <v>11-Feeders</v>
          </cell>
        </row>
        <row r="229">
          <cell r="AE229" t="str">
            <v>2-Mendon</v>
          </cell>
        </row>
        <row r="231">
          <cell r="M231" t="str">
            <v>7-Smithfield</v>
          </cell>
        </row>
        <row r="232">
          <cell r="AC232" t="str">
            <v>11-Feeders</v>
          </cell>
        </row>
        <row r="237">
          <cell r="O237" t="str">
            <v>2-Mendon</v>
          </cell>
          <cell r="AE237" t="str">
            <v>9-Mountains Not Paid</v>
          </cell>
        </row>
        <row r="238">
          <cell r="O238" t="str">
            <v>2-Mendon</v>
          </cell>
        </row>
        <row r="239">
          <cell r="O239" t="str">
            <v>2-Mendon</v>
          </cell>
        </row>
        <row r="240">
          <cell r="O240" t="str">
            <v>2-Mendon</v>
          </cell>
        </row>
        <row r="241">
          <cell r="O241" t="str">
            <v>2-Mendon</v>
          </cell>
        </row>
        <row r="244">
          <cell r="AC244" t="str">
            <v>7-Smithfield</v>
          </cell>
        </row>
        <row r="246">
          <cell r="M246" t="str">
            <v>11-Feeders</v>
          </cell>
          <cell r="O246" t="str">
            <v>11-Feeders</v>
          </cell>
        </row>
        <row r="248">
          <cell r="AC248" t="str">
            <v>7-Smithfield</v>
          </cell>
        </row>
        <row r="249">
          <cell r="M249" t="str">
            <v>7-Smithfield</v>
          </cell>
        </row>
        <row r="252">
          <cell r="AE252" t="str">
            <v>5-Benson S</v>
          </cell>
        </row>
        <row r="258">
          <cell r="G258" t="str">
            <v>8-Amalga</v>
          </cell>
          <cell r="M258" t="str">
            <v>8-Amalga</v>
          </cell>
        </row>
        <row r="259">
          <cell r="AE259" t="str">
            <v>5-Benson S</v>
          </cell>
        </row>
        <row r="260">
          <cell r="M260" t="str">
            <v>4-N Logan</v>
          </cell>
        </row>
        <row r="263">
          <cell r="G263" t="str">
            <v>2-Mendon</v>
          </cell>
          <cell r="M263" t="str">
            <v>2-Mendon</v>
          </cell>
          <cell r="O263" t="str">
            <v>2-Mendon</v>
          </cell>
          <cell r="AC263" t="str">
            <v>2-Mendon</v>
          </cell>
          <cell r="AE263" t="str">
            <v>2-Mendon</v>
          </cell>
        </row>
        <row r="265">
          <cell r="AE265" t="str">
            <v>11-Feeders</v>
          </cell>
        </row>
        <row r="268">
          <cell r="AC268" t="str">
            <v>8-Amalga-Student</v>
          </cell>
        </row>
        <row r="269">
          <cell r="AC269" t="str">
            <v>2-Mendon</v>
          </cell>
        </row>
        <row r="270">
          <cell r="AC270" t="str">
            <v>2-Mendon</v>
          </cell>
        </row>
        <row r="271">
          <cell r="O271" t="str">
            <v>2-Mendon</v>
          </cell>
        </row>
        <row r="272">
          <cell r="AE272" t="str">
            <v>7-Smithfield</v>
          </cell>
        </row>
        <row r="273">
          <cell r="M273" t="str">
            <v>11-Feeders</v>
          </cell>
        </row>
        <row r="274">
          <cell r="M274" t="str">
            <v>11-Feeders</v>
          </cell>
        </row>
        <row r="280">
          <cell r="AC280" t="str">
            <v>2-MendonNotPaid</v>
          </cell>
        </row>
        <row r="281">
          <cell r="M281" t="str">
            <v>10-Logan Canyon</v>
          </cell>
          <cell r="AC281" t="str">
            <v>10-Logan Can</v>
          </cell>
          <cell r="AE281" t="str">
            <v>10-Logan Can</v>
          </cell>
        </row>
        <row r="282">
          <cell r="M282" t="str">
            <v>10-Logan Canyon</v>
          </cell>
          <cell r="AC282" t="str">
            <v>11-Feeders</v>
          </cell>
          <cell r="AE282" t="str">
            <v>11-Feeders</v>
          </cell>
        </row>
        <row r="284">
          <cell r="M284" t="str">
            <v>11-Feeders</v>
          </cell>
          <cell r="AC284" t="str">
            <v>11-Feeders</v>
          </cell>
          <cell r="AE284" t="str">
            <v>11-Feeders</v>
          </cell>
        </row>
        <row r="285">
          <cell r="M285" t="str">
            <v>11-Feeders</v>
          </cell>
          <cell r="AC285" t="str">
            <v>11-Feeders</v>
          </cell>
          <cell r="AE285" t="str">
            <v>11-Feeders</v>
          </cell>
        </row>
        <row r="286">
          <cell r="AE286" t="str">
            <v>5-Benson S</v>
          </cell>
        </row>
        <row r="287">
          <cell r="G287" t="str">
            <v>8-Amalga</v>
          </cell>
          <cell r="M287" t="str">
            <v>7-Smithfield</v>
          </cell>
          <cell r="O287" t="str">
            <v>7-Smithfield</v>
          </cell>
          <cell r="AC287" t="str">
            <v>8-Amalga</v>
          </cell>
          <cell r="AE287" t="str">
            <v>7-Smithfield</v>
          </cell>
        </row>
        <row r="289">
          <cell r="O289" t="str">
            <v>7-Smithfield</v>
          </cell>
        </row>
        <row r="290">
          <cell r="M290" t="str">
            <v>5-Benson S</v>
          </cell>
          <cell r="O290" t="str">
            <v>9-Mountains</v>
          </cell>
          <cell r="AC290" t="str">
            <v>9-Mountains</v>
          </cell>
          <cell r="AE290" t="str">
            <v>9-Mountains</v>
          </cell>
        </row>
        <row r="293">
          <cell r="AC293" t="str">
            <v>2-Mendon</v>
          </cell>
          <cell r="AE293" t="str">
            <v>3-Roamer</v>
          </cell>
        </row>
        <row r="296">
          <cell r="AC296" t="str">
            <v>4-N Logan</v>
          </cell>
          <cell r="AE296" t="str">
            <v>4-N Logan</v>
          </cell>
        </row>
        <row r="297">
          <cell r="AC297" t="str">
            <v>10-Logan Can</v>
          </cell>
        </row>
        <row r="298">
          <cell r="AC298" t="str">
            <v>10-Logan Can</v>
          </cell>
        </row>
        <row r="302">
          <cell r="O302">
            <v>0</v>
          </cell>
          <cell r="AC302">
            <v>0</v>
          </cell>
          <cell r="AE302">
            <v>0</v>
          </cell>
        </row>
        <row r="306">
          <cell r="G306" t="str">
            <v>2-Mendon</v>
          </cell>
        </row>
        <row r="307">
          <cell r="G307" t="str">
            <v>4-North Logan</v>
          </cell>
        </row>
        <row r="308">
          <cell r="G308" t="str">
            <v>6-Benson N</v>
          </cell>
        </row>
        <row r="309">
          <cell r="G309" t="str">
            <v>6-Benson N</v>
          </cell>
        </row>
        <row r="310">
          <cell r="G310" t="str">
            <v>7-Smithfield</v>
          </cell>
        </row>
        <row r="311">
          <cell r="G311" t="str">
            <v>7-Smithfield</v>
          </cell>
        </row>
        <row r="312">
          <cell r="G312" t="str">
            <v>8-Amalga</v>
          </cell>
        </row>
        <row r="313">
          <cell r="G313" t="str">
            <v>8-Amalga</v>
          </cell>
        </row>
        <row r="314">
          <cell r="G314" t="str">
            <v>8-Amalga</v>
          </cell>
        </row>
        <row r="315">
          <cell r="G315" t="str">
            <v>10-Logan Canyon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AllYears"/>
      <sheetName val="2017CountsbySector"/>
      <sheetName val="2016CountsbySector"/>
      <sheetName val="Participants"/>
      <sheetName val="ABASppList"/>
      <sheetName val="2016Effort"/>
      <sheetName val="Wx2016"/>
      <sheetName val="2015Effort"/>
      <sheetName val="Wx2015"/>
      <sheetName val="Incr-Decr20Yr"/>
      <sheetName val="Incr-Decr10Yr"/>
      <sheetName val="Charts"/>
      <sheetName val="Chart1"/>
      <sheetName val="2014Effort"/>
      <sheetName val="Wx2014"/>
      <sheetName val="2013Effort"/>
      <sheetName val="Wx2013"/>
      <sheetName val="2012Effort"/>
      <sheetName val="2011Effort"/>
      <sheetName val="WX2011"/>
      <sheetName val="Count2010"/>
      <sheetName val="2010Effort"/>
      <sheetName val="WX2010"/>
      <sheetName val="2009Effort"/>
      <sheetName val="WX2009"/>
    </sheetNames>
    <sheetDataSet>
      <sheetData sheetId="0"/>
      <sheetData sheetId="1"/>
      <sheetData sheetId="2"/>
      <sheetData sheetId="3">
        <row r="1">
          <cell r="W1" t="str">
            <v>Sector 2011</v>
          </cell>
          <cell r="Y1" t="str">
            <v>Sector 2010</v>
          </cell>
        </row>
        <row r="3">
          <cell r="G3" t="str">
            <v>4-N Logan</v>
          </cell>
        </row>
        <row r="4">
          <cell r="G4" t="str">
            <v>4-N Logan</v>
          </cell>
        </row>
        <row r="5">
          <cell r="I5" t="str">
            <v>6-Benson N</v>
          </cell>
        </row>
        <row r="6">
          <cell r="I6" t="str">
            <v>6-Benson N</v>
          </cell>
        </row>
        <row r="7">
          <cell r="W7" t="str">
            <v>5-Benson S</v>
          </cell>
        </row>
        <row r="12">
          <cell r="G12" t="str">
            <v>5-Benson S</v>
          </cell>
          <cell r="W12" t="str">
            <v>5-Benson S</v>
          </cell>
          <cell r="Y12" t="str">
            <v>5-Benson S</v>
          </cell>
        </row>
        <row r="13">
          <cell r="G13" t="str">
            <v>2-Mendon</v>
          </cell>
          <cell r="I13" t="str">
            <v>5-Benson S</v>
          </cell>
          <cell r="Y13" t="str">
            <v>5-Benson S</v>
          </cell>
        </row>
        <row r="14">
          <cell r="W14" t="str">
            <v>8-Amalga</v>
          </cell>
        </row>
        <row r="15">
          <cell r="W15" t="str">
            <v>8-Amalga</v>
          </cell>
        </row>
        <row r="19">
          <cell r="Y19" t="str">
            <v>8-Amalga</v>
          </cell>
        </row>
        <row r="20">
          <cell r="W20" t="str">
            <v>7-Smithfield</v>
          </cell>
          <cell r="Y20" t="str">
            <v>7-Smithfield</v>
          </cell>
        </row>
        <row r="27">
          <cell r="I27" t="str">
            <v>10-Logan Canyon</v>
          </cell>
          <cell r="Y27" t="str">
            <v>6-Benson N</v>
          </cell>
        </row>
        <row r="29">
          <cell r="G29" t="str">
            <v>8-Amalga</v>
          </cell>
          <cell r="I29" t="str">
            <v>9-Mountains</v>
          </cell>
          <cell r="W29" t="str">
            <v>9-Mountains</v>
          </cell>
          <cell r="Y29" t="str">
            <v>9-Mountains Not Paid</v>
          </cell>
        </row>
        <row r="30">
          <cell r="Y30" t="str">
            <v>7-Smithfield</v>
          </cell>
        </row>
        <row r="31">
          <cell r="Y31" t="str">
            <v>7-Smithfield</v>
          </cell>
        </row>
        <row r="32">
          <cell r="W32" t="str">
            <v>7-Smithfield</v>
          </cell>
          <cell r="Y32" t="str">
            <v>7-Smithfield</v>
          </cell>
        </row>
        <row r="33">
          <cell r="Y33" t="str">
            <v>5-Benson S</v>
          </cell>
        </row>
        <row r="35">
          <cell r="I35" t="str">
            <v>9-Mountains</v>
          </cell>
        </row>
        <row r="38">
          <cell r="W38" t="str">
            <v>8-Amalga-Student</v>
          </cell>
        </row>
        <row r="41">
          <cell r="G41" t="str">
            <v>7-Smithfield</v>
          </cell>
          <cell r="I41" t="str">
            <v>7-Smithfield</v>
          </cell>
        </row>
        <row r="43">
          <cell r="G43" t="str">
            <v>4-N Logan</v>
          </cell>
        </row>
        <row r="44">
          <cell r="G44" t="str">
            <v>1-Providence</v>
          </cell>
          <cell r="I44" t="str">
            <v>1-Providence</v>
          </cell>
          <cell r="W44" t="str">
            <v>1-Providence</v>
          </cell>
          <cell r="Y44" t="str">
            <v>1-Providence</v>
          </cell>
        </row>
        <row r="50">
          <cell r="Y50" t="str">
            <v>7-Smithfield</v>
          </cell>
        </row>
        <row r="57">
          <cell r="W57" t="str">
            <v>7-Smithfield</v>
          </cell>
          <cell r="Y57" t="str">
            <v>7-Smithfield</v>
          </cell>
        </row>
        <row r="58">
          <cell r="W58" t="str">
            <v>7-Smithfield</v>
          </cell>
          <cell r="Y58" t="str">
            <v>7-Smithfield</v>
          </cell>
        </row>
        <row r="63">
          <cell r="G63" t="str">
            <v>4-N Logan</v>
          </cell>
        </row>
        <row r="65">
          <cell r="W65" t="str">
            <v>7-Smithfield-Student</v>
          </cell>
        </row>
        <row r="66">
          <cell r="G66" t="str">
            <v>7-Smithfield</v>
          </cell>
          <cell r="I66" t="str">
            <v>7-Smithfield</v>
          </cell>
          <cell r="W66" t="str">
            <v>7-Smithfield</v>
          </cell>
        </row>
        <row r="68">
          <cell r="I68" t="str">
            <v>11-Feeders</v>
          </cell>
          <cell r="W68" t="str">
            <v>11-Feeders</v>
          </cell>
          <cell r="Y68" t="str">
            <v>11-Feeders</v>
          </cell>
        </row>
        <row r="69">
          <cell r="I69" t="str">
            <v>11-Feeders</v>
          </cell>
          <cell r="W69" t="str">
            <v>11-Feeders</v>
          </cell>
          <cell r="Y69" t="str">
            <v>11-Feeders</v>
          </cell>
        </row>
        <row r="70">
          <cell r="I70" t="str">
            <v>8-Amalga</v>
          </cell>
          <cell r="W70" t="str">
            <v>2-Mendon</v>
          </cell>
          <cell r="Y70" t="str">
            <v>2-Mendon</v>
          </cell>
        </row>
        <row r="73">
          <cell r="G73" t="str">
            <v>6-Benson N</v>
          </cell>
          <cell r="I73" t="str">
            <v>6-Benson N</v>
          </cell>
          <cell r="W73" t="str">
            <v>6-Benson N</v>
          </cell>
          <cell r="Y73" t="str">
            <v>6-Benson N</v>
          </cell>
        </row>
        <row r="76">
          <cell r="G76" t="str">
            <v>11-Feeders</v>
          </cell>
          <cell r="Y76" t="str">
            <v>11-Feeders</v>
          </cell>
        </row>
        <row r="77">
          <cell r="G77" t="str">
            <v>11-Feeders</v>
          </cell>
          <cell r="Y77" t="str">
            <v>11-Feeders</v>
          </cell>
        </row>
        <row r="78">
          <cell r="G78" t="str">
            <v>6-Benson N</v>
          </cell>
          <cell r="I78" t="str">
            <v>6-Benson N</v>
          </cell>
          <cell r="W78" t="str">
            <v>6-Benson N</v>
          </cell>
          <cell r="Y78" t="str">
            <v>6-Benson N</v>
          </cell>
        </row>
        <row r="80">
          <cell r="G80" t="str">
            <v>3-Roamer</v>
          </cell>
          <cell r="I80" t="str">
            <v>3-Roamer</v>
          </cell>
          <cell r="W80" t="str">
            <v>11-Feeders</v>
          </cell>
        </row>
        <row r="81">
          <cell r="I81" t="str">
            <v>7-Smithfield</v>
          </cell>
        </row>
        <row r="84">
          <cell r="G84" t="str">
            <v>11-Feeders</v>
          </cell>
        </row>
        <row r="87">
          <cell r="G87" t="str">
            <v>7-Smithfield</v>
          </cell>
          <cell r="I87" t="str">
            <v>7-Smithfield</v>
          </cell>
          <cell r="W87" t="str">
            <v>7-Smithfield-Student</v>
          </cell>
        </row>
        <row r="88">
          <cell r="W88" t="str">
            <v>8-Amalga-Student</v>
          </cell>
        </row>
        <row r="89">
          <cell r="G89" t="str">
            <v>3-Roamer</v>
          </cell>
        </row>
        <row r="91">
          <cell r="G91" t="str">
            <v>11-Feeders</v>
          </cell>
        </row>
        <row r="92">
          <cell r="G92" t="str">
            <v>6-Benson N</v>
          </cell>
          <cell r="I92" t="str">
            <v>6-Benson N</v>
          </cell>
          <cell r="W92" t="str">
            <v>6-Benson N</v>
          </cell>
          <cell r="Y92" t="str">
            <v>6-Benson N</v>
          </cell>
        </row>
        <row r="93">
          <cell r="I93" t="str">
            <v>6-Benson N</v>
          </cell>
        </row>
        <row r="95">
          <cell r="I95" t="str">
            <v>7-Smithfield</v>
          </cell>
          <cell r="W95" t="str">
            <v>7-Smithfield</v>
          </cell>
          <cell r="Y95" t="str">
            <v>7-Smithfield</v>
          </cell>
        </row>
        <row r="101">
          <cell r="G101" t="str">
            <v>4-N Logan</v>
          </cell>
          <cell r="I101" t="str">
            <v>4-N Logan</v>
          </cell>
          <cell r="W101" t="str">
            <v>11-Feeders</v>
          </cell>
        </row>
        <row r="107">
          <cell r="W107" t="str">
            <v>7-Smithfield</v>
          </cell>
          <cell r="Y107" t="str">
            <v>8-Amalga</v>
          </cell>
        </row>
        <row r="110">
          <cell r="I110" t="str">
            <v>7-Smithfield</v>
          </cell>
          <cell r="W110" t="str">
            <v>8-Amalga</v>
          </cell>
          <cell r="Y110" t="str">
            <v>7-Smithfield</v>
          </cell>
        </row>
        <row r="112">
          <cell r="G112" t="str">
            <v>10-Logan Canyon</v>
          </cell>
          <cell r="W112" t="str">
            <v>10-Logan Can</v>
          </cell>
          <cell r="Y112" t="str">
            <v>10-Logan Can</v>
          </cell>
        </row>
        <row r="113">
          <cell r="G113" t="str">
            <v>4-N Logan</v>
          </cell>
        </row>
        <row r="114">
          <cell r="G114" t="str">
            <v>4-N Logan</v>
          </cell>
        </row>
        <row r="115">
          <cell r="G115" t="str">
            <v>4-N Logan</v>
          </cell>
        </row>
        <row r="116">
          <cell r="I116" t="str">
            <v>10-Logan Canyon</v>
          </cell>
          <cell r="W116" t="str">
            <v>6-Benson N</v>
          </cell>
        </row>
        <row r="119">
          <cell r="W119" t="str">
            <v>4-N Logan</v>
          </cell>
        </row>
        <row r="120">
          <cell r="I120" t="str">
            <v>6-Benson N</v>
          </cell>
        </row>
        <row r="122">
          <cell r="G122" t="str">
            <v>9-Mountains</v>
          </cell>
        </row>
        <row r="123">
          <cell r="G123" t="str">
            <v>2-Mendon</v>
          </cell>
          <cell r="W123" t="str">
            <v>2-MendonNotPaid</v>
          </cell>
        </row>
        <row r="125">
          <cell r="G125" t="str">
            <v>1-Providence</v>
          </cell>
          <cell r="I125" t="str">
            <v>1-Providence</v>
          </cell>
          <cell r="W125" t="str">
            <v>1-Providence</v>
          </cell>
          <cell r="Y125" t="str">
            <v>1-Providence</v>
          </cell>
        </row>
        <row r="128">
          <cell r="W128" t="str">
            <v>4-N Logan</v>
          </cell>
        </row>
        <row r="129">
          <cell r="W129" t="str">
            <v>4-N Logan</v>
          </cell>
        </row>
        <row r="130">
          <cell r="I130" t="str">
            <v>9-Mountains</v>
          </cell>
          <cell r="W130" t="str">
            <v>9-Mountains</v>
          </cell>
          <cell r="Y130" t="str">
            <v>9-Mountains</v>
          </cell>
        </row>
        <row r="131">
          <cell r="G131" t="str">
            <v>8-Amalga</v>
          </cell>
          <cell r="I131" t="str">
            <v>3-Roamer</v>
          </cell>
        </row>
        <row r="132">
          <cell r="G132" t="str">
            <v>5-Benson S</v>
          </cell>
          <cell r="I132" t="str">
            <v>5-Benson S</v>
          </cell>
          <cell r="W132" t="str">
            <v>5-Benson S</v>
          </cell>
        </row>
        <row r="133">
          <cell r="G133" t="str">
            <v>5-Benson S</v>
          </cell>
          <cell r="I133" t="str">
            <v>5-Benson S</v>
          </cell>
          <cell r="W133" t="str">
            <v>5-Benson S</v>
          </cell>
        </row>
        <row r="134">
          <cell r="G134" t="str">
            <v>5-Benson S</v>
          </cell>
          <cell r="I134" t="str">
            <v>5-Benson S</v>
          </cell>
          <cell r="W134" t="str">
            <v>5-Benson S</v>
          </cell>
        </row>
        <row r="135">
          <cell r="G135" t="str">
            <v>5-Benson S</v>
          </cell>
        </row>
        <row r="136">
          <cell r="Y136" t="str">
            <v>8-Amalga</v>
          </cell>
        </row>
        <row r="138">
          <cell r="G138" t="str">
            <v>7-Smithfield</v>
          </cell>
          <cell r="I138" t="str">
            <v>7-Smithfield</v>
          </cell>
        </row>
        <row r="139">
          <cell r="G139" t="str">
            <v>4-N Logan</v>
          </cell>
        </row>
        <row r="140">
          <cell r="I140" t="str">
            <v>10-Logan Canyon</v>
          </cell>
          <cell r="Y140" t="str">
            <v>4-N Logan</v>
          </cell>
        </row>
        <row r="143">
          <cell r="Y143" t="str">
            <v>7-Smithfield</v>
          </cell>
        </row>
        <row r="144">
          <cell r="G144" t="str">
            <v>4-N Logan</v>
          </cell>
        </row>
        <row r="145">
          <cell r="G145" t="str">
            <v>4-N Logan</v>
          </cell>
        </row>
        <row r="150">
          <cell r="I150" t="str">
            <v>1-Providence</v>
          </cell>
        </row>
        <row r="151">
          <cell r="I151" t="str">
            <v>8-Amalga</v>
          </cell>
          <cell r="W151" t="str">
            <v>2-Mendon</v>
          </cell>
          <cell r="Y151" t="str">
            <v>2-Mendon</v>
          </cell>
        </row>
        <row r="155">
          <cell r="G155" t="str">
            <v>9-Mountains</v>
          </cell>
          <cell r="I155" t="str">
            <v>10-Logan Canyon</v>
          </cell>
          <cell r="W155" t="str">
            <v>6-Benson N</v>
          </cell>
        </row>
        <row r="156">
          <cell r="W156" t="str">
            <v>6-Benson N-Student</v>
          </cell>
        </row>
        <row r="158">
          <cell r="I158" t="str">
            <v>11-Feeders</v>
          </cell>
        </row>
        <row r="159">
          <cell r="I159" t="str">
            <v>11-Feeders</v>
          </cell>
        </row>
        <row r="161">
          <cell r="W161" t="str">
            <v>5-Benson S</v>
          </cell>
        </row>
        <row r="163">
          <cell r="G163" t="str">
            <v>11-Feeders</v>
          </cell>
        </row>
        <row r="165">
          <cell r="Y165" t="str">
            <v>8-Amalga</v>
          </cell>
        </row>
        <row r="166">
          <cell r="Y166" t="str">
            <v>4-N Logan</v>
          </cell>
        </row>
        <row r="173">
          <cell r="G173" t="str">
            <v>3-Roamer</v>
          </cell>
          <cell r="I173" t="str">
            <v>8-Amalga</v>
          </cell>
        </row>
        <row r="177">
          <cell r="G177" t="str">
            <v>1-Providence</v>
          </cell>
          <cell r="W177" t="str">
            <v>1-Providence</v>
          </cell>
          <cell r="Y177" t="str">
            <v>1-Providence</v>
          </cell>
        </row>
        <row r="180">
          <cell r="G180" t="str">
            <v>7-Smithfield</v>
          </cell>
          <cell r="I180" t="str">
            <v>8-Amalga</v>
          </cell>
        </row>
        <row r="181">
          <cell r="I181" t="str">
            <v>8-Amalga</v>
          </cell>
        </row>
        <row r="182">
          <cell r="W182" t="str">
            <v>3-Roamer</v>
          </cell>
          <cell r="Y182" t="str">
            <v>3-Roamer</v>
          </cell>
        </row>
        <row r="184">
          <cell r="G184" t="str">
            <v>4-N Logan</v>
          </cell>
        </row>
        <row r="186">
          <cell r="G186" t="str">
            <v>7-Smithfield</v>
          </cell>
        </row>
        <row r="187">
          <cell r="I187" t="str">
            <v>8-Amalga</v>
          </cell>
        </row>
        <row r="188">
          <cell r="W188" t="str">
            <v>1-Providence</v>
          </cell>
          <cell r="Y188" t="str">
            <v>1-Providence</v>
          </cell>
        </row>
        <row r="191">
          <cell r="G191" t="str">
            <v>8-Amalga</v>
          </cell>
          <cell r="I191" t="str">
            <v>8-Amalga</v>
          </cell>
        </row>
        <row r="194">
          <cell r="W194" t="str">
            <v>3-Roamer</v>
          </cell>
        </row>
        <row r="196">
          <cell r="Y196" t="str">
            <v>8-Amalga</v>
          </cell>
        </row>
        <row r="198">
          <cell r="G198" t="str">
            <v>11-Feeders</v>
          </cell>
        </row>
        <row r="201">
          <cell r="Y201" t="str">
            <v>2-Mendon</v>
          </cell>
        </row>
        <row r="202">
          <cell r="G202" t="str">
            <v>7-Smithfield</v>
          </cell>
        </row>
        <row r="203">
          <cell r="W203" t="str">
            <v>11-Feeders</v>
          </cell>
        </row>
        <row r="208">
          <cell r="I208" t="str">
            <v>2-Mendon</v>
          </cell>
          <cell r="Y208" t="str">
            <v>9-Mountains Not Paid</v>
          </cell>
        </row>
        <row r="209">
          <cell r="I209" t="str">
            <v>2-Mendon</v>
          </cell>
        </row>
        <row r="210">
          <cell r="I210" t="str">
            <v>2-Mendon</v>
          </cell>
        </row>
        <row r="211">
          <cell r="I211" t="str">
            <v>2-Mendon</v>
          </cell>
        </row>
        <row r="212">
          <cell r="I212" t="str">
            <v>2-Mendon</v>
          </cell>
        </row>
        <row r="215">
          <cell r="W215" t="str">
            <v>7-Smithfield</v>
          </cell>
        </row>
        <row r="216">
          <cell r="G216" t="str">
            <v>11-Feeders</v>
          </cell>
          <cell r="I216" t="str">
            <v>11-Feeders</v>
          </cell>
        </row>
        <row r="218">
          <cell r="W218" t="str">
            <v>7-Smithfield</v>
          </cell>
        </row>
        <row r="219">
          <cell r="G219" t="str">
            <v>7-Smithfield</v>
          </cell>
        </row>
        <row r="222">
          <cell r="Y222" t="str">
            <v>5-Benson S</v>
          </cell>
        </row>
        <row r="223">
          <cell r="G223" t="str">
            <v>8-Amalga</v>
          </cell>
        </row>
        <row r="224">
          <cell r="Y224" t="str">
            <v>5-Benson S</v>
          </cell>
        </row>
        <row r="225">
          <cell r="G225" t="str">
            <v>4-N Logan</v>
          </cell>
        </row>
        <row r="227">
          <cell r="G227" t="str">
            <v>2-Mendon</v>
          </cell>
          <cell r="I227" t="str">
            <v>2-Mendon</v>
          </cell>
          <cell r="W227" t="str">
            <v>2-Mendon</v>
          </cell>
          <cell r="Y227" t="str">
            <v>2-Mendon</v>
          </cell>
        </row>
        <row r="229">
          <cell r="Y229" t="str">
            <v>11-Feeders</v>
          </cell>
        </row>
        <row r="232">
          <cell r="W232" t="str">
            <v>8-Amalga-Student</v>
          </cell>
        </row>
        <row r="233">
          <cell r="W233" t="str">
            <v>2-Mendon</v>
          </cell>
        </row>
        <row r="234">
          <cell r="W234" t="str">
            <v>2-Mendon</v>
          </cell>
        </row>
        <row r="235">
          <cell r="I235" t="str">
            <v>2-Mendon</v>
          </cell>
        </row>
        <row r="236">
          <cell r="Y236" t="str">
            <v>7-Smithfield</v>
          </cell>
        </row>
        <row r="237">
          <cell r="G237" t="str">
            <v>11-Feeders</v>
          </cell>
        </row>
        <row r="238">
          <cell r="G238" t="str">
            <v>11-Feeders</v>
          </cell>
        </row>
        <row r="244">
          <cell r="W244" t="str">
            <v>2-MendonNotPaid</v>
          </cell>
        </row>
        <row r="245">
          <cell r="G245" t="str">
            <v>10-Logan Canyon</v>
          </cell>
          <cell r="W245" t="str">
            <v>10-Logan Can</v>
          </cell>
          <cell r="Y245" t="str">
            <v>10-Logan Can</v>
          </cell>
        </row>
        <row r="246">
          <cell r="G246" t="str">
            <v>10-Logan Canyon</v>
          </cell>
          <cell r="W246" t="str">
            <v>11-Feeders</v>
          </cell>
          <cell r="Y246" t="str">
            <v>11-Feeders</v>
          </cell>
        </row>
        <row r="248">
          <cell r="G248" t="str">
            <v>11-Feeders</v>
          </cell>
          <cell r="W248" t="str">
            <v>11-Feeders</v>
          </cell>
          <cell r="Y248" t="str">
            <v>11-Feeders</v>
          </cell>
        </row>
        <row r="249">
          <cell r="G249" t="str">
            <v>11-Feeders</v>
          </cell>
          <cell r="W249" t="str">
            <v>11-Feeders</v>
          </cell>
          <cell r="Y249" t="str">
            <v>11-Feeders</v>
          </cell>
        </row>
        <row r="250">
          <cell r="Y250" t="str">
            <v>5-Benson S</v>
          </cell>
        </row>
        <row r="251">
          <cell r="G251" t="str">
            <v>7-Smithfield</v>
          </cell>
          <cell r="I251" t="str">
            <v>7-Smithfield</v>
          </cell>
          <cell r="W251" t="str">
            <v>8-Amalga</v>
          </cell>
          <cell r="Y251" t="str">
            <v>7-Smithfield</v>
          </cell>
        </row>
        <row r="253">
          <cell r="I253" t="str">
            <v>7-Smithfield</v>
          </cell>
        </row>
        <row r="254">
          <cell r="G254" t="str">
            <v>5-Benson S</v>
          </cell>
          <cell r="I254" t="str">
            <v>9-Mountains</v>
          </cell>
          <cell r="W254" t="str">
            <v>9-Mountains</v>
          </cell>
          <cell r="Y254" t="str">
            <v>9-Mountains</v>
          </cell>
        </row>
        <row r="257">
          <cell r="W257" t="str">
            <v>2-Mendon</v>
          </cell>
          <cell r="Y257" t="str">
            <v>3-Roamer</v>
          </cell>
        </row>
        <row r="260">
          <cell r="W260" t="str">
            <v>4-N Logan</v>
          </cell>
          <cell r="Y260" t="str">
            <v>4-N Logan</v>
          </cell>
        </row>
        <row r="261">
          <cell r="W261" t="str">
            <v>10-Logan Can</v>
          </cell>
        </row>
        <row r="262">
          <cell r="W262" t="str">
            <v>10-Logan Can</v>
          </cell>
        </row>
        <row r="266">
          <cell r="I266">
            <v>0</v>
          </cell>
          <cell r="W266">
            <v>0</v>
          </cell>
          <cell r="Y26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Date="0" createdVersion="3" recordCount="309" xr:uid="{00000000-000A-0000-FFFF-FFFF01000000}">
  <cacheSource type="worksheet">
    <worksheetSource ref="A1:AH306" sheet="Participants"/>
  </cacheSource>
  <cacheFields count="40">
    <cacheField name="FirstName" numFmtId="0">
      <sharedItems containsBlank="1" count="212">
        <s v="(son)"/>
        <s v="Adam"/>
        <s v="Alan"/>
        <s v="Alexa"/>
        <s v="Alice"/>
        <s v="Allen"/>
        <s v="Amanda"/>
        <s v="Amy"/>
        <s v="Andrea"/>
        <s v="Andrew"/>
        <s v="Andy"/>
        <s v="Angie"/>
        <s v="Ann"/>
        <s v="Anna"/>
        <s v="Anne"/>
        <s v="Arthur"/>
        <s v="Aseeya"/>
        <s v="Barbara"/>
        <s v="Ben"/>
        <s v="Benjamin"/>
        <s v="Betty"/>
        <s v="Bill"/>
        <s v="Brad"/>
        <s v="Bret"/>
        <s v="Brett"/>
        <s v="Brian"/>
        <s v="Britta"/>
        <s v="Brooke"/>
        <s v="Bruce"/>
        <s v="Bryan"/>
        <s v="Buck"/>
        <s v="Byron"/>
        <s v="C.Val"/>
        <s v="Cameron"/>
        <s v="Candace"/>
        <s v="Carol"/>
        <s v="Chris"/>
        <s v="Christa"/>
        <s v="Christy"/>
        <s v="Cindy"/>
        <s v="Clifton"/>
        <s v="Cody"/>
        <s v="Connie"/>
        <s v="Connor"/>
        <s v="Cullen"/>
        <s v="Curt"/>
        <s v="Dan"/>
        <s v="Dane"/>
        <s v="Danielle"/>
        <s v="Dave"/>
        <s v="David"/>
        <s v="Dawn"/>
        <s v="Dean"/>
        <s v="Deanna"/>
        <s v="Debi"/>
        <s v="Delena"/>
        <s v="Denise"/>
        <s v="Dennis"/>
        <s v="Diane"/>
        <s v="Dick"/>
        <s v="Dillon"/>
        <s v="Dominique"/>
        <s v="Don"/>
        <s v="Donna"/>
        <s v="Dorothy"/>
        <s v="E"/>
        <s v="Eddy"/>
        <s v="Eliza"/>
        <s v="Ellie"/>
        <s v="Elmer"/>
        <s v="Ember"/>
        <s v="Emma"/>
        <s v="Eric"/>
        <s v="Erica"/>
        <s v="Francis"/>
        <s v="Frank"/>
        <s v="Gail"/>
        <s v="George (Stan)"/>
        <s v="Grant"/>
        <s v="Greg"/>
        <s v="Greta"/>
        <s v="Guillaume"/>
        <s v="Hailey"/>
        <s v="Hayden"/>
        <s v="Heath"/>
        <s v="Heather"/>
        <s v="Hilary"/>
        <s v="Holly"/>
        <s v="Ian"/>
        <s v="Ingrid"/>
        <s v="Isaac"/>
        <s v="J"/>
        <s v="Jacelyn"/>
        <s v="Jack"/>
        <s v="Jackie"/>
        <s v="Jake"/>
        <s v="Jan"/>
        <s v="Jane"/>
        <s v="Janet"/>
        <s v="Jason"/>
        <s v="Jean"/>
        <s v="Jeanette"/>
        <s v="Jeanne"/>
        <s v="Jeff"/>
        <s v="Jennifer"/>
        <s v="Jessica"/>
        <s v="Jessie "/>
        <s v="Jim"/>
        <s v="Jimbo"/>
        <s v="Joanne"/>
        <s v="Joe"/>
        <s v="John"/>
        <s v="Julie"/>
        <s v="Kalon"/>
        <s v="Karen"/>
        <s v="Kate"/>
        <s v="Kathy"/>
        <s v="Kaz"/>
        <s v="Keith"/>
        <s v="Kelly"/>
        <s v="Kelsey"/>
        <s v="Kendal"/>
        <s v="Kennen"/>
        <s v="Kerry"/>
        <s v="Kim"/>
        <s v="Kon"/>
        <s v="Kristen"/>
        <s v="Kristi"/>
        <s v="Kristin"/>
        <s v="Kurt"/>
        <s v="Lars"/>
        <s v="Lauralee "/>
        <s v="Leanna"/>
        <s v="Lee"/>
        <s v="Leslie"/>
        <s v="Liesl"/>
        <s v="Linda"/>
        <s v="Lisa"/>
        <s v="Liz"/>
        <s v="Logan"/>
        <s v="Louise"/>
        <s v="Luis"/>
        <s v="Lyle"/>
        <s v="Makenna"/>
        <s v="Margaret"/>
        <s v="Marion"/>
        <s v="Martha"/>
        <s v="Martin"/>
        <s v="Marvin"/>
        <s v="Mary"/>
        <s v="Masako"/>
        <s v="Maureen"/>
        <s v="Maya"/>
        <s v="Melissa"/>
        <s v="Michael"/>
        <s v="Michelle"/>
        <s v="Miiko"/>
        <s v="Mike"/>
        <s v="Mitch"/>
        <s v="Nancy"/>
        <s v="Nick"/>
        <s v="Norb"/>
        <s v="Number Participants"/>
        <s v="Patrick"/>
        <s v="Paul"/>
        <s v="Peggy"/>
        <s v="Peter"/>
        <s v="Rebecca"/>
        <s v="Reinhard"/>
        <s v="Renee"/>
        <s v="Richard"/>
        <s v="Robert"/>
        <s v="Robert (Bob) and Elizabeth (Betty)"/>
        <s v="Robin"/>
        <s v="Ron"/>
        <s v="Ruth"/>
        <s v="Ryan"/>
        <s v="Sam"/>
        <s v="Sarah"/>
        <s v="Scott"/>
        <s v="Sergio"/>
        <s v="Sher"/>
        <s v="Simon"/>
        <s v="Star"/>
        <s v="Stephanie"/>
        <s v="Stephen"/>
        <s v="Steve"/>
        <s v="Sue"/>
        <s v="Talan"/>
        <s v="Tara"/>
        <s v="Ted"/>
        <s v="Teri"/>
        <s v="Thomas"/>
        <s v="Tiana"/>
        <s v="Tim"/>
        <s v="Tom"/>
        <s v="Trenton"/>
        <s v="Wayne"/>
        <s v="Wendy"/>
        <s v="Zan"/>
        <s v="Zane"/>
        <s v="zBrandon"/>
        <s v="zCaitlin"/>
        <s v="zCraig"/>
        <s v="zGary"/>
        <s v="zJohn"/>
        <s v="zLeah"/>
        <s v="zRichard"/>
        <s v="zRyan"/>
        <s v="zTerry"/>
        <s v="zWill"/>
        <m/>
      </sharedItems>
    </cacheField>
    <cacheField name="Last Name" numFmtId="0">
      <sharedItems containsBlank="1" count="219">
        <s v="Adams"/>
        <s v="Alder"/>
        <s v="Allan"/>
        <s v="Allen"/>
        <s v="Allred"/>
        <s v="Alston"/>
        <s v="Anderson"/>
        <s v="Atwood"/>
        <s v="Austin"/>
        <s v="Baird"/>
        <s v="Bakkegard"/>
        <s v="Ballard"/>
        <s v="Balph"/>
        <s v="Barber"/>
        <s v="Barnes"/>
        <s v="Beard"/>
        <s v="Becker"/>
        <s v="Bergeson"/>
        <s v="Berry"/>
        <s v="Berthrong"/>
        <s v="Bingham"/>
        <s v="Bird"/>
        <s v="Blankenship"/>
        <s v="Boschetti"/>
        <s v="Bradbury"/>
        <s v="Brewerton"/>
        <s v="Broun"/>
        <s v="Brown"/>
        <s v="Butterfield"/>
        <s v="Call"/>
        <s v="Campbell"/>
        <s v="Cane"/>
        <s v="Canning"/>
        <s v="Cannon"/>
        <s v="Caplan"/>
        <s v="Carlyle"/>
        <s v="Chang"/>
        <s v="Cheney"/>
        <s v="Cheung"/>
        <s v="Chevna?"/>
        <s v="Christensen"/>
        <s v="Clark"/>
        <s v="Cobbold"/>
        <s v="Cole"/>
        <s v="Correll"/>
        <s v="Coulbrooke"/>
        <s v="Courtwright"/>
        <s v="Daniels"/>
        <s v="Dattage"/>
        <s v="Datwyler"/>
        <s v="Davis"/>
        <s v="Debyle"/>
        <s v="DeRito"/>
        <s v="Dietrich"/>
        <s v="Dixon"/>
        <s v="Durso"/>
        <s v="Egan"/>
        <s v="Ellenbach"/>
        <s v="Ellerbeck"/>
        <s v="Erickson"/>
        <s v="Esplin"/>
        <s v="Evans"/>
        <s v="Farris"/>
        <s v="Ferree"/>
        <s v="Fischman"/>
        <s v="Fish"/>
        <s v="Flann"/>
        <s v="Forwood"/>
        <s v="Frank"/>
        <s v="Gantz"/>
        <s v="Geary"/>
        <s v="Gibson"/>
        <s v="Godding"/>
        <s v="Godwin"/>
        <s v="Graham"/>
        <s v="Grant"/>
        <s v="Greene"/>
        <s v="Haefner"/>
        <s v="Hatch"/>
        <s v="Hellstern"/>
        <s v="Hendrix"/>
        <s v="Hepworth"/>
        <s v="Hepworth1"/>
        <s v="Hepworth2"/>
        <s v="Hepworth3"/>
        <s v="Heroy"/>
        <s v="Hestar"/>
        <s v="Hill"/>
        <s v="Hoffmann"/>
        <s v="Holzer"/>
        <s v="Homer"/>
        <s v="Howe"/>
        <s v="Huffman"/>
        <s v="Hughes"/>
        <s v="Humphreys"/>
        <s v="Jamison"/>
        <s v="Jarvis"/>
        <s v="Jockel"/>
        <s v="Johnson"/>
        <s v="Josephson"/>
        <s v="Kelly"/>
        <s v="Kelso"/>
        <s v="Kervin"/>
        <s v="Kim"/>
        <s v="Kingsford"/>
        <s v="Kingsland"/>
        <s v="Kleinhesselink"/>
        <s v="Kochan"/>
        <s v="Kotter"/>
        <s v="Kung"/>
        <s v="L'ai"/>
        <s v="Laub"/>
        <s v="Laughlin"/>
        <s v="Leidolf"/>
        <s v="Lester"/>
        <s v="Lewis"/>
        <s v="Liddell"/>
        <s v="Lindahl"/>
        <s v="Lindsey"/>
        <s v="Lisonbee"/>
        <s v="Love"/>
        <s v="Lown"/>
        <s v="Lubke"/>
        <s v="Lukenbill"/>
        <s v="Martin"/>
        <s v="Masnotti"/>
        <s v="Masslich"/>
        <s v="McGinty"/>
        <s v="McIvoy"/>
        <s v="McManus"/>
        <s v="Meredith"/>
        <s v="Merrell"/>
        <s v="Merrill"/>
        <s v="Merritt"/>
        <s v="Mesner"/>
        <s v="Meyer"/>
        <s v="Mikkelson"/>
        <s v="Miller"/>
        <s v="Moore"/>
        <s v="Morgan"/>
        <s v="Morris"/>
        <s v="Mossman"/>
        <s v="Mueller"/>
        <s v="Mull"/>
        <s v="Munger"/>
        <s v="Murray"/>
        <s v="Nicholls"/>
        <s v="Nielsen"/>
        <s v="Niwa"/>
        <s v="Norton"/>
        <s v="O'Donnell"/>
        <s v="Oblock"/>
        <s v="Ogilvie"/>
        <s v="Orme"/>
        <s v="Palte"/>
        <s v="Patton"/>
        <s v="Pavlovie"/>
        <s v="Peery"/>
        <s v="Pemberton"/>
        <s v="Pendery"/>
        <s v="Peron"/>
        <s v="Peterson"/>
        <s v="Petrzelka"/>
        <s v="Podgorski"/>
        <s v="Reynolds"/>
        <s v="Rice"/>
        <s v="Rizzo"/>
        <s v="Roche"/>
        <s v="Russell"/>
        <s v="Ryel"/>
        <s v="Sabel"/>
        <s v="Sargent"/>
        <s v="Semadeni"/>
        <s v="Semadeni1"/>
        <s v="Semadeni2"/>
        <s v="Semadeni3"/>
        <s v="Semadeni4"/>
        <s v="Semadeni5"/>
        <s v="Shifrer"/>
        <s v="Shughart"/>
        <s v="Smith"/>
        <s v="Snow"/>
        <s v="Soldiver"/>
        <s v="Spencer"/>
        <s v="Stephens"/>
        <s v="Stoner"/>
        <s v="Sullivan"/>
        <s v="Swenson"/>
        <s v="Tatton"/>
        <s v="Taylor"/>
        <s v="Tebeau"/>
        <s v="Thompson"/>
        <s v="Throop"/>
        <s v="Tidhar"/>
        <s v="Toelken"/>
        <s v="Toth"/>
        <s v="Vandygriff"/>
        <s v="Vidal"/>
        <s v="Viers"/>
        <s v="Walker"/>
        <s v="Weaver"/>
        <s v="Welker"/>
        <s v="Wiedeman"/>
        <s v="Williams"/>
        <s v="Witkamp"/>
        <s v="Wolfe"/>
        <s v="Wurtsbaugh"/>
        <s v="Zamecnik"/>
        <s v="zArchibald"/>
        <s v="zBarnes"/>
        <s v="zFosdick"/>
        <s v="zGallagher"/>
        <s v="zHurren"/>
        <s v="zLaughlin"/>
        <s v="zLiberatore"/>
        <s v="zMeunier"/>
        <s v="zPitkin"/>
        <s v="zSpencer"/>
        <m/>
      </sharedItems>
    </cacheField>
    <cacheField name="Phone1" numFmtId="0">
      <sharedItems containsBlank="1" count="90">
        <s v="(425) 563-5393"/>
        <s v="(435) 232-7944"/>
        <s v="(435) 258-4432"/>
        <s v="(435) 535-6919"/>
        <s v="(435) 563-4132"/>
        <s v="(435) 563-4752"/>
        <s v="(435) 713-5658"/>
        <s v="(435) 750-5913"/>
        <s v="(435) 752-2541"/>
        <s v="(435) 752-4780"/>
        <s v="(435) 752-5949"/>
        <s v="(435) 753-3627"/>
        <s v="(435) 753-6268"/>
        <s v="(435) 753-7662"/>
        <s v="(435) 753-9150"/>
        <s v="(435) 755-0457 "/>
        <s v="(435) 755-7160"/>
        <s v="(435) 787-1859"/>
        <s v="(435) 881-5572"/>
        <s v="218-340-9948"/>
        <s v="435-213-3641"/>
        <s v="435-213-9063"/>
        <s v="435-245-4177"/>
        <s v="435-258-4579"/>
        <s v="435-258-5018"/>
        <s v="435-512-9641"/>
        <s v="435-535-3343"/>
        <s v="435-563-3482"/>
        <s v="435-563-6003"/>
        <s v="435-563-6724"/>
        <s v="435-563-6816"/>
        <s v="435-563-8762"/>
        <s v="435-563-9015"/>
        <s v="435-671-0722"/>
        <s v="435-713-4668"/>
        <s v="435-750-5746"/>
        <s v="435-752-0337"/>
        <s v="435-752-0497"/>
        <s v="435-752-6025"/>
        <s v="435-752-6830"/>
        <s v="435-752-7572"/>
        <s v="435-752-7870"/>
        <s v="435-752-8901"/>
        <s v="435-752-9284"/>
        <s v="435-752-9575"/>
        <s v="435-753-1513"/>
        <s v="435-753-2074"/>
        <s v="435-753-2530"/>
        <s v="435-753-4563"/>
        <s v="435-753-6077"/>
        <s v="435-753-8742"/>
        <s v="435-755-5041"/>
        <s v="435-755-8381"/>
        <s v="435-755-8547"/>
        <s v="435-757-2975"/>
        <s v="435-757-7640"/>
        <s v="435-760-3838"/>
        <s v="435-760-4319"/>
        <s v="435-760-5649"/>
        <s v="435-760-6217"/>
        <s v="435-764-1198"/>
        <s v="435-764-7274"/>
        <s v="435-770-0197"/>
        <s v="435-770-0934"/>
        <s v="435-770-4885"/>
        <s v="435-792-3522"/>
        <s v="435-797-3144"/>
        <s v="435-820-8280"/>
        <s v="435-881-0923"/>
        <s v="435-881-1098"/>
        <s v="435-881-1685"/>
        <s v="435-881-3120"/>
        <s v="435-881-6388"/>
        <s v="435-890-3374"/>
        <s v="435-890-8056"/>
        <s v="435-994-0502"/>
        <s v="435-994-1163"/>
        <s v="435)753-2790"/>
        <s v="504-388-4153"/>
        <s v="752-5637"/>
        <s v="760-8246"/>
        <s v="801-466-0658"/>
        <s v="801-549-7703"/>
        <s v="801-745-9603"/>
        <s v="801-787-4941"/>
        <s v="801-898-2861"/>
        <s v="802-377-2720"/>
        <s v="916-208-4976"/>
        <s v="985-502-7530"/>
        <m/>
      </sharedItems>
    </cacheField>
    <cacheField name="CellPhone" numFmtId="0">
      <sharedItems containsBlank="1" count="61">
        <s v="(406) 570-6432"/>
        <s v="(435) 671-6392"/>
        <s v="(435) 755-0186"/>
        <s v="(435) 757-0185"/>
        <s v="(435) 757-2071"/>
        <s v="(435) 757-6487"/>
        <s v="(435) 757-7013"/>
        <s v="(435) 760-4718"/>
        <s v="(435) 764-3523"/>
        <s v="(435) 770-1081"/>
        <s v="(435) 797-1372"/>
        <s v="(435) 881-5686"/>
        <s v="(435) 881-6100"/>
        <s v="(435) 881-8594"/>
        <s v="(435)232-4696"/>
        <s v="(541) 973-1725"/>
        <s v="(701) 340-3497"/>
        <s v="(713) 854-8892"/>
        <s v="(801) 821-8293"/>
        <s v="208-251-4396"/>
        <s v="406-241-1727"/>
        <s v="435-213-0584"/>
        <s v="435-232-5346"/>
        <s v="435-232-8146"/>
        <s v="435-512-8415"/>
        <s v="435-563-3482"/>
        <s v="435-563-4795"/>
        <s v="435-752-7572"/>
        <s v="435-757-2611"/>
        <s v="435-757-6216"/>
        <s v="435-757-6846"/>
        <s v="435-757-9519"/>
        <s v="435-760-4266"/>
        <s v="435-760-4947"/>
        <s v="435-760-5049"/>
        <s v="435-760-6217"/>
        <s v="435-764-4815"/>
        <s v="435-770-0473"/>
        <s v="435-770-2363"/>
        <s v="435-770-6806"/>
        <s v="435-797-7815"/>
        <s v="435-881-0080"/>
        <s v="435-881-0082"/>
        <s v="435-881-0923"/>
        <s v="435-881-1063"/>
        <s v="435-881-1098"/>
        <s v="435-881-1247"/>
        <s v="435-881-2207"/>
        <s v="435-881-2571"/>
        <s v="435-881-5572"/>
        <s v="435-881-6912"/>
        <s v="435-881-7072"/>
        <s v="435-890-2461"/>
        <s v="479-903-0340"/>
        <s v="702-675-5572"/>
        <s v="752-4335"/>
        <s v="801-244-4329"/>
        <s v="801-472-9622"/>
        <s v="801-628-1909"/>
        <s v="919-349-7967"/>
        <m/>
      </sharedItems>
    </cacheField>
    <cacheField name="Email" numFmtId="0">
      <sharedItems containsBlank="1" count="125">
        <s v="adambrewerton@utah.gov"/>
        <s v="aliberat@hotmail.com"/>
        <s v="amdurso@gmail.com"/>
        <s v="Andrew.Semadeni@loganschools.org"/>
        <s v="andrew.tebeau@usu.edu"/>
        <s v="andy.kleinhesselink@gmail.com"/>
        <s v="angiem.merritt@gmail.com"/>
        <s v="annaswenson412@gmail.com"/>
        <s v="anne.shifrer@usu.edu"/>
        <s v="arthur.caplan@usu.edu"/>
        <s v="AspenGMM@aol.com"/>
        <s v="avx@comcast.net"/>
        <s v="bdixon@xmission.com"/>
        <s v="benjamin.aaron.davis@gmail.com"/>
        <s v="blankenshipwd@gmail.com"/>
        <s v="bmasslich@gmail.com "/>
        <s v="bobabirder@gmail.com"/>
        <s v="bret.mossman@aggiemail.usu.edu"/>
        <s v="brmhjimk@gmail.com"/>
        <s v="bruce@wyomingoutdoorcouncil.org "/>
        <s v="bundupal@gmail.com"/>
        <s v="bwill42@gmail.com "/>
        <s v="c.val.grant@gmail.com"/>
        <s v="carkoc4@gmail.com"/>
        <s v="ccnbclark@yahoo.com"/>
        <s v="christymeredith@yahoo.com"/>
        <s v="cllslp@msn.com "/>
        <s v="codypatton123@gmail.co"/>
        <s v="connie.mcmanus@gmail.com"/>
        <s v="conops41@gmail.com"/>
        <s v="craig.fosdick@gmail.com"/>
        <s v="cricklewoodinc@hotmail.com"/>
        <s v="cthrong@gmail.com"/>
        <s v="d.zamecnik@aggiemail.usu.edu"/>
        <s v="dane.a.hep@aggiemail.usu.edu"/>
        <s v="dboblock@gmail.com"/>
        <s v="ddaustin03@msn.com "/>
        <s v="del_hill555@hotmail.com"/>
        <s v="dennis.welker@usu.edu "/>
        <s v="dietrichscott71@yahoo.com"/>
        <s v="dmiller@brwcouncil.org"/>
        <s v="drlitten@aol.com"/>
        <s v="Dsethkelly@yahoo.com"/>
        <s v="dycheung@gmail.com"/>
        <s v="eddy.berry@gmail.com"/>
        <s v="edwardevans1@comcast.net "/>
        <s v="eric.bingham@loganschools.org"/>
        <s v="farrisba@outlook.com "/>
        <s v="frank.smith@mtwest.net"/>
        <s v="frankhowe@utah.gov "/>
        <s v="gaeliccat@gmail.com "/>
        <s v="h.g.g@aggiemail.usu.edu"/>
        <s v="hbweaver@hotmail.com"/>
        <s v="hilary.shughart@gmail.com"/>
        <s v="ingridmerrell@live.com"/>
        <s v="j.gibson@aggiemail.usu.edu"/>
        <s v="j.hughes@usu.edu "/>
        <s v="jackisgreene@yahoo.com "/>
        <s v="jamison716@msn.com"/>
        <s v="jderiot@tu.org"/>
        <s v="jean.lown@usu.edu"/>
        <s v="jeanettemarienorton@gmail.com"/>
        <s v="jeannes@aucegypt.edu"/>
        <s v="jennifer.courtwright@usu.edu"/>
        <s v="jennifer.pemberton@usu.edu"/>
        <s v="jerick@xmission.com"/>
        <s v="jim.cane@usu.edu "/>
        <s v="jim.vandygriff@aggiemail.usu.edu"/>
        <s v="jmull@weber.edu"/>
        <s v="jules.hatch@gmail.com"/>
        <s v="julia.kelso@gmail.com"/>
        <s v="karen.beard@usu.edu"/>
        <s v="kendalynn.morris@gmail.com"/>
        <s v="kennamay@gmail.com"/>
        <s v="kim.sullivan@usu.edu"/>
        <s v="krindlis@comcast.net"/>
        <s v="kristen.heroy@aggiemail.usu.edu"/>
        <s v="kurt.kotter@gmail.com"/>
        <s v="kutan@pcu.net"/>
        <s v="leannaballard@comcast.net"/>
        <s v="leslie.snow@aggiemail.usu.edu"/>
        <s v="ljkervin@earthlink.net "/>
        <s v="luisguillermo.vidal@gmail.com"/>
        <s v="lyle.bingham@gmail.com"/>
        <s v="marion.murray@usu.edu"/>
        <s v="mary.a.cheney@gmail.com"/>
        <s v="maureen.frank@aggiemail.usu.edu"/>
        <s v="mcginty.chris@gmail.com"/>
        <s v="melissa.ogilvie@aggiemail.usu.edu"/>
        <s v="michael.wolfe@aggiemail.usu.edu _x000a_"/>
        <s v="mndebyle@gmail.com"/>
        <s v="mptaylor123@gmail.com "/>
        <s v="nancy.messer@usu.edu"/>
        <s v="nancy.moonbeam@gmail.com"/>
        <s v="nick.flann@gmail.com"/>
        <s v="owlology@gmail.com"/>
        <s v="Peron_guillaume@yahoo.fr"/>
        <s v="petebergeson@gmail.com"/>
        <s v="ppetrzelka99@gmail.com"/>
        <s v="purshia@comcast.net"/>
        <s v="quake59@earthlink.net"/>
        <s v="redrockron@gmail.com "/>
        <s v="renee.nicholls2@gmail.com"/>
        <s v="rice.anr@gmail.com"/>
        <s v="rjmueller15@gmail.com"/>
        <s v="ron.munger@usu.edu"/>
        <s v="rtoth@cc.usu.edu"/>
        <s v="ryan.allred@aggiemail.usu.edu"/>
        <s v="Ryan.ODonnell@aggiemail.usu.edu "/>
        <s v="sabel.ryan@gmail.com "/>
        <s v="samjay.n@gmail.com"/>
        <s v="scottdatwyler@comcast.net"/>
        <s v="stan.laughlin@gmail.com"/>
        <s v="star.coulbrooke@usu.edu"/>
        <s v="stephaniecobbold53@gmail.com"/>
        <s v="taraluvschloe@comcast.net "/>
        <s v="teritango2@gmail.com "/>
        <s v="terry009barnes@gmail.com "/>
        <s v="tims@aucegypt.edu"/>
        <s v="tjfishing75@gmail.com"/>
        <s v="toeepapa@gmail.com"/>
        <s v="toelkenrocks@gmail.com"/>
        <s v="whigoreo@yahoo.com"/>
        <s v="yzlee0428@gmail.com"/>
        <m/>
      </sharedItems>
    </cacheField>
    <cacheField name="Leader 2020" numFmtId="0">
      <sharedItems containsString="0" containsBlank="1" count="1">
        <m/>
      </sharedItems>
    </cacheField>
    <cacheField name="Sector 2020" numFmtId="0">
      <sharedItems containsString="0" containsBlank="1" count="1">
        <m/>
      </sharedItems>
    </cacheField>
    <cacheField name="Leader 2019" numFmtId="0">
      <sharedItems containsBlank="1" count="2">
        <s v="x"/>
        <m/>
      </sharedItems>
    </cacheField>
    <cacheField name="Sector 2019" numFmtId="0">
      <sharedItems containsBlank="1" count="11">
        <s v="1-Providence"/>
        <s v="10-Logan Canyon"/>
        <s v="2-Mendon"/>
        <s v="3-Roamer, Logan Center"/>
        <s v="4-North Logan"/>
        <s v="5-Benson S"/>
        <s v="6-Benson N"/>
        <s v="7-Smithfield"/>
        <s v="8-Amalga"/>
        <s v="9-Mountains"/>
        <m/>
      </sharedItems>
    </cacheField>
    <cacheField name="Leader 2018" numFmtId="0">
      <sharedItems containsBlank="1" count="2">
        <s v="x"/>
        <m/>
      </sharedItems>
    </cacheField>
    <cacheField name="Sector 2018" numFmtId="0">
      <sharedItems containsBlank="1" count="10">
        <s v="1-Providence"/>
        <s v="10-Logan Canyon"/>
        <s v="2-Mendon"/>
        <s v="4-North Logan"/>
        <s v="5-Benson S"/>
        <s v="6-Benson N"/>
        <s v="7-Smithfield"/>
        <s v="8-Amalga"/>
        <s v="9-Mountains"/>
        <m/>
      </sharedItems>
    </cacheField>
    <cacheField name="Leader 2017" numFmtId="0">
      <sharedItems containsBlank="1" count="2">
        <s v="x"/>
        <m/>
      </sharedItems>
    </cacheField>
    <cacheField name="Sector 2017" numFmtId="0">
      <sharedItems containsBlank="1" count="12">
        <s v="1-Providence"/>
        <s v="10-Logan Canyon"/>
        <s v="11-feeders"/>
        <s v="2-Mendon"/>
        <s v="3-Roamer, Logan Center"/>
        <s v="4-North Logan"/>
        <s v="5-Benson S"/>
        <s v="6-Benson N"/>
        <s v="7-Smithfield"/>
        <s v="8-Amalga"/>
        <s v="9-Mountains"/>
        <m/>
      </sharedItems>
    </cacheField>
    <cacheField name="Leader 2016" numFmtId="0">
      <sharedItems containsBlank="1" count="2">
        <s v="x"/>
        <m/>
      </sharedItems>
    </cacheField>
    <cacheField name="Sector 2016" numFmtId="0">
      <sharedItems containsBlank="1" count="12">
        <s v="1-Providence"/>
        <s v="10-Logan Canyon"/>
        <s v="11-Feeders"/>
        <s v="2-Mendon"/>
        <s v="3-Roamer"/>
        <s v="4-N Logan"/>
        <s v="5-Benson S"/>
        <s v="6-Benson N"/>
        <s v="7-Smithfield"/>
        <s v="8-Amalga"/>
        <s v="9-Mountains"/>
        <m/>
      </sharedItems>
    </cacheField>
    <cacheField name="Leader 2015" numFmtId="0">
      <sharedItems containsBlank="1" count="2">
        <s v="x"/>
        <m/>
      </sharedItems>
    </cacheField>
    <cacheField name="Sector 2015" numFmtId="0">
      <sharedItems containsBlank="1" containsMixedTypes="1" containsNumber="1" containsInteger="1" minValue="0" maxValue="0" count="13">
        <n v="0"/>
        <s v="1-Providence"/>
        <s v="10-Logan Canyon"/>
        <s v="11-Feeders"/>
        <s v="2-Mendon"/>
        <s v="3-Roamer"/>
        <s v="4-N Logan"/>
        <s v="5-Benson S"/>
        <s v="6-Benson N"/>
        <s v="7-Smithfield"/>
        <s v="8-Amalga"/>
        <s v="9-Mountains"/>
        <m/>
      </sharedItems>
    </cacheField>
    <cacheField name="Leader 2014" numFmtId="0">
      <sharedItems containsBlank="1" count="4">
        <s v="1636 E 1500 N"/>
        <s v="371 North 500 West"/>
        <s v="x"/>
        <m/>
      </sharedItems>
    </cacheField>
    <cacheField name="Sector 2014" numFmtId="0">
      <sharedItems containsBlank="1" containsMixedTypes="1" containsNumber="1" containsInteger="1" minValue="2" maxValue="2" count="14">
        <n v="2"/>
        <s v="1-Providence"/>
        <s v="10-Logan Canyon"/>
        <s v="11-Feeders"/>
        <s v="2-Mendon"/>
        <s v="3-Roamer"/>
        <s v="4-N Logan"/>
        <s v="5-Benson S"/>
        <s v="6-Benson N"/>
        <s v="7-Smithfield"/>
        <s v="8-Amalga"/>
        <s v="9-Mountains"/>
        <s v="Logan"/>
        <m/>
      </sharedItems>
    </cacheField>
    <cacheField name="Phone2" numFmtId="0">
      <sharedItems containsBlank="1" count="5">
        <s v="(435) 750-0383"/>
        <s v="(435) 753-0272"/>
        <s v="435-752-3534"/>
        <s v="UT"/>
        <m/>
      </sharedItems>
    </cacheField>
    <cacheField name="Address" numFmtId="0">
      <sharedItems containsBlank="1" containsMixedTypes="1" containsNumber="1" containsInteger="1" minValue="84341" maxValue="84341" count="116">
        <n v="84341"/>
        <s v="10 Heritage Cove "/>
        <s v="100 E 400 S "/>
        <s v="1019 Rose "/>
        <s v="1019 Rose Sr"/>
        <s v="105 W 100 N "/>
        <s v="1093 Greenridge Ave"/>
        <s v="1098 Crescent Dr. "/>
        <s v="11255 N 2000 E"/>
        <s v="11420 North 2000 East "/>
        <s v="1155 Wasatch Drive"/>
        <s v="122 West 1320 South"/>
        <s v="1221 West 3200 South "/>
        <s v="1237 Cliffside Dr "/>
        <s v="1246 Island Dr"/>
        <s v="1286 E 25 S"/>
        <s v="1356 Juniper Drive "/>
        <s v="136 West 3200 South "/>
        <s v="1379 Juniper Drive"/>
        <s v="1386 Palisade Circle"/>
        <s v="140 West 200 South"/>
        <s v="1439 Highland Drive "/>
        <s v="145 West 500 North "/>
        <s v="1451 E 1525 N"/>
        <s v="146 E 200 S"/>
        <s v="1530 E 1385 N"/>
        <s v="1575 Sumac Dr."/>
        <s v="1577 East 1200 North"/>
        <s v="1636 E 1500 N"/>
        <s v="1649 North 1000 East"/>
        <s v="165 North 1150 East"/>
        <s v="165 Silver Fox Cir"/>
        <s v="1676 E 1550 N"/>
        <s v="169 South 400 West #1 "/>
        <s v="1696 East 1185 North"/>
        <s v="1710 E 1140 N "/>
        <s v="172 Poplar Avenue"/>
        <s v="1738 Country Club Dr "/>
        <s v="1740 Foothill Dr"/>
        <s v="177 North 300 West"/>
        <s v="1802 E1700 N Logan"/>
        <s v="1921 Downington"/>
        <s v="198 S 200 E"/>
        <s v="2289 S 5900 W"/>
        <s v="235 West 200 North"/>
        <s v="236 South 550 East, POB 118"/>
        <s v="239 South 200 East"/>
        <s v="25 Oak Street"/>
        <s v="250 West 100 North"/>
        <s v="26 North 400 East"/>
        <s v="260 East 300 North"/>
        <s v="264 E 100 N #3"/>
        <s v="2666 West Valley View "/>
        <s v="283 East 600 North"/>
        <s v="287 Mountain View Lane"/>
        <s v="316 N 400 E"/>
        <s v="325 South 600 West"/>
        <s v="332 East 3800 South"/>
        <s v="346 N 400th W"/>
        <s v="351 West 1600 North Apt A107"/>
        <s v="354 South 200 East"/>
        <s v="358 N. Gatway Dr. #235"/>
        <s v="358 North Gateway Drive"/>
        <s v="37 West Center"/>
        <s v="371 North 500 West"/>
        <s v="375 West Center"/>
        <s v="4262 W Manila Creek Drive "/>
        <s v="43 S 700 E "/>
        <s v="430 Hawthorne Ave"/>
        <s v="4300 Mountain Vista Dr."/>
        <s v="434 W 100 N"/>
        <s v="438 North 300 East "/>
        <s v="440 East 800 North"/>
        <s v="50 N 500 E "/>
        <s v="50 South 300 East"/>
        <s v="500 Summit Creek Dr"/>
        <s v="5156 E 2275th N"/>
        <s v="516 E 700 S"/>
        <s v="517 E 1200 N "/>
        <s v="52 South 1000 East"/>
        <s v="52 South 200 West "/>
        <s v="520 E. Porter Lane "/>
        <s v="54 Oak Street"/>
        <s v="549 E 300 N "/>
        <s v="590 South Riverwalk, #212"/>
        <s v="615 South 100 East"/>
        <s v="670 N 400 E"/>
        <s v="675 Summit Drive"/>
        <s v="680 E 200 N "/>
        <s v="680 East 200 North "/>
        <s v="70 N 400 W"/>
        <s v="707 Meadow Lark Lane"/>
        <s v="75 North 200 East"/>
        <s v="756 N 100 E #1"/>
        <s v="7724 North Sawtooth Cove Road"/>
        <s v="795 South 1250 West"/>
        <s v="840 Foothill Drive"/>
        <s v="867 E 300 N"/>
        <s v="9 West Center"/>
        <s v="9094 N 2000 E "/>
        <s v="926 Garden Circle "/>
        <s v="967 West 330 South "/>
        <s v="975 Thrushwood Dr."/>
        <s v="976 Hilcrest Ave"/>
        <s v="Jack?"/>
        <s v="LEAF student"/>
        <s v="Park Ranger, Lewis &amp;  Clark Caverns State Park, P.O. Box 489"/>
        <s v="PO Box 280"/>
        <s v="PO Box 404"/>
        <s v="POB 276 "/>
        <s v="POB 302"/>
        <s v="POB 3262"/>
        <s v="POB 60"/>
        <s v="POB 68"/>
        <s v="POB 700 Seedskadee NWR "/>
        <m/>
      </sharedItems>
    </cacheField>
    <cacheField name="City" numFmtId="0">
      <sharedItems containsBlank="1" count="25">
        <s v="Brigham City"/>
        <s v="Cedar Hills"/>
        <s v="Centerville"/>
        <s v="Eden"/>
        <s v="Farmington"/>
        <s v="Green River"/>
        <s v="Heber"/>
        <s v="Hyde Park"/>
        <s v="Hyrum"/>
        <s v="Logan"/>
        <s v="Mendon"/>
        <s v="Millville"/>
        <s v="Nibley"/>
        <s v="North Logan"/>
        <s v="Paradise"/>
        <s v="Payson"/>
        <s v="Providence"/>
        <s v="Richmond"/>
        <s v="River Heights"/>
        <s v="Salt Lake City"/>
        <s v="Smithfield"/>
        <s v="Vernal"/>
        <s v="Waterbury"/>
        <s v="Whitehall"/>
        <m/>
      </sharedItems>
    </cacheField>
    <cacheField name="State" numFmtId="0">
      <sharedItems containsBlank="1" count="5">
        <s v="MT"/>
        <s v="UT"/>
        <s v="VT"/>
        <s v="WY"/>
        <m/>
      </sharedItems>
    </cacheField>
    <cacheField name="Zip" numFmtId="0">
      <sharedItems containsBlank="1" containsMixedTypes="1" containsNumber="1" containsInteger="1" minValue="5676" maxValue="84651" count="35">
        <n v="5676"/>
        <n v="59759"/>
        <n v="82935"/>
        <n v="84025"/>
        <n v="84032"/>
        <n v="84062"/>
        <n v="84078"/>
        <n v="84104"/>
        <n v="84302"/>
        <n v="84318"/>
        <n v="84319"/>
        <n v="84321"/>
        <n v="84324"/>
        <n v="84325"/>
        <n v="84326"/>
        <n v="84328"/>
        <n v="84332"/>
        <n v="84333"/>
        <n v="84335"/>
        <n v="84341"/>
        <n v="84651"/>
        <s v="84108-2913"/>
        <s v="84310-9700"/>
        <s v="84318-3323"/>
        <s v="84321-3403"/>
        <s v="84321-4115"/>
        <s v="84323-3262"/>
        <s v="84323-4658"/>
        <s v="84326-0068"/>
        <s v="84332-0280"/>
        <s v="84332-9642"/>
        <s v="84333-0404"/>
        <s v="84341-2955"/>
        <s v="84341-3036"/>
        <m/>
      </sharedItems>
    </cacheField>
    <cacheField name="Notes" numFmtId="0">
      <sharedItems containsBlank="1" count="9">
        <s v="Dick Hurren 2nd &quot;wife&quot; may not have ever married."/>
        <s v="Found Anna's Nov-Dec 2015."/>
        <s v="Friend and business colleague of Mike Grunder"/>
        <s v="Jim Cane's undergrad lab helper."/>
        <s v="Recommended by Terry Barnes."/>
        <s v="Recruited by Bryan Williams"/>
        <s v="Roommate of Bret Mossman"/>
        <s v="Snowshoer"/>
        <m/>
      </sharedItems>
    </cacheField>
    <cacheField name="Leader 2013" numFmtId="0">
      <sharedItems containsBlank="1" count="2">
        <s v="x"/>
        <m/>
      </sharedItems>
    </cacheField>
    <cacheField name="Sector 2013" numFmtId="0">
      <sharedItems containsBlank="1" containsMixedTypes="1" containsNumber="1" containsInteger="1" minValue="0" maxValue="0" count="13">
        <n v="0"/>
        <s v="1-Providence"/>
        <s v="10-Logan Can"/>
        <s v="11-Feeders"/>
        <s v="2-Mendon"/>
        <s v="3-Roamer"/>
        <s v="4-N Logan"/>
        <s v="5-South Benson"/>
        <s v="6-Benson N"/>
        <s v="7-Smithfield"/>
        <s v="8-Amalga"/>
        <s v="9-Mountains"/>
        <m/>
      </sharedItems>
    </cacheField>
    <cacheField name="Leader 2012" numFmtId="0">
      <sharedItems containsBlank="1" count="2">
        <s v="x"/>
        <m/>
      </sharedItems>
    </cacheField>
    <cacheField name="Sector 2012" numFmtId="0">
      <sharedItems containsBlank="1" containsMixedTypes="1" containsNumber="1" containsInteger="1" minValue="0" maxValue="0" count="15">
        <n v="0"/>
        <s v="1-Providence"/>
        <s v="10-Logan Can"/>
        <s v="11-Feeders"/>
        <s v="2-Mendon"/>
        <s v="2-Mendon Reporter"/>
        <s v="3-Roamer"/>
        <s v="4-N Logan"/>
        <s v="5-Benson S"/>
        <s v="5-South Benson"/>
        <s v="6-Benson N"/>
        <s v="7-Smithfield"/>
        <s v="8-Amalga"/>
        <s v="9-Mountains"/>
        <m/>
      </sharedItems>
    </cacheField>
    <cacheField name="Leader 2011" numFmtId="0">
      <sharedItems containsBlank="1" count="2">
        <s v="x"/>
        <m/>
      </sharedItems>
    </cacheField>
    <cacheField name="Sector 2011" numFmtId="0">
      <sharedItems containsBlank="1" containsMixedTypes="1" containsNumber="1" containsInteger="1" minValue="0" maxValue="0" count="17">
        <n v="0"/>
        <s v="1-Providence"/>
        <s v="10-Logan Can"/>
        <s v="11-Feeders"/>
        <s v="2-Mendon"/>
        <s v="2-MendonNotPaid"/>
        <s v="3-Roamer"/>
        <s v="4-N Logan"/>
        <s v="5-Benson S"/>
        <s v="6-Benson N"/>
        <s v="6-Benson N-Student"/>
        <s v="7-Smithfield"/>
        <s v="7-Smithfield-Student"/>
        <s v="8-Amalga"/>
        <s v="8-Amalga-Student"/>
        <s v="9-Mountains"/>
        <m/>
      </sharedItems>
    </cacheField>
    <cacheField name="Leader 2010" numFmtId="0">
      <sharedItems containsBlank="1" count="3">
        <s v=" "/>
        <s v="x"/>
        <m/>
      </sharedItems>
    </cacheField>
    <cacheField name="Sector 2010" numFmtId="0">
      <sharedItems containsBlank="1" containsMixedTypes="1" containsNumber="1" containsInteger="1" minValue="0" maxValue="0" count="14">
        <n v="0"/>
        <s v="1-Providence"/>
        <s v="10-Logan Can"/>
        <s v="11-Feeders"/>
        <s v="2-Mendon"/>
        <s v="3-Roamer"/>
        <s v="4-N Logan"/>
        <s v="5-Benson S"/>
        <s v="6-Benson N"/>
        <s v="7-Smithfield"/>
        <s v="8-Amalga"/>
        <s v="9-Mountains"/>
        <s v="9-Mountains Not Paid"/>
        <m/>
      </sharedItems>
    </cacheField>
    <cacheField name="Leader 2009" numFmtId="0">
      <sharedItems containsBlank="1" count="2">
        <s v="x"/>
        <m/>
      </sharedItems>
    </cacheField>
    <cacheField name="Sector 2009" numFmtId="0">
      <sharedItems containsBlank="1" containsMixedTypes="1" containsNumber="1" containsInteger="1" minValue="0" maxValue="0" count="13">
        <n v="0"/>
        <s v="1-Providence"/>
        <s v="10-Logan Can"/>
        <s v="11-Feeders"/>
        <s v="2-Mendon"/>
        <s v="3-Roamer"/>
        <s v="4-N Logan"/>
        <s v="5-Benson S"/>
        <s v="6-Benson N"/>
        <s v="7-Smithfield"/>
        <s v="8-Amalga"/>
        <s v="9-Mountains"/>
        <m/>
      </sharedItems>
    </cacheField>
    <cacheField name="2009 Feeder/Student" numFmtId="0">
      <sharedItems containsBlank="1" count="3">
        <s v="Feeders"/>
        <s v="Student"/>
        <m/>
      </sharedItems>
    </cacheField>
    <cacheField name="Sector 2008" numFmtId="0">
      <sharedItems containsBlank="1" containsMixedTypes="1" containsNumber="1" containsInteger="1" minValue="0" maxValue="0" count="16">
        <n v="0"/>
        <s v="1-Providence"/>
        <s v="10-Logan Can"/>
        <s v="11-Feeders"/>
        <s v="2-Mendon"/>
        <s v="3-Roamer"/>
        <s v="4-N Logan"/>
        <s v="5-Benson S"/>
        <s v="6-Benson N"/>
        <s v="7-Smithfield"/>
        <s v="8-Amalga"/>
        <s v="9-Mountains"/>
        <s v="Logan City - Sewage Lagoons."/>
        <s v="zhaving baby"/>
        <s v="zNo"/>
        <m/>
      </sharedItems>
    </cacheField>
    <cacheField name="Leader 2008" numFmtId="0">
      <sharedItems containsBlank="1" count="2">
        <s v="x"/>
        <m/>
      </sharedItems>
    </cacheField>
    <cacheField name="Leader 2007" numFmtId="0">
      <sharedItems containsBlank="1" count="2">
        <s v="x"/>
        <m/>
      </sharedItems>
    </cacheField>
    <cacheField name="Sector 2007" numFmtId="0">
      <sharedItems containsBlank="1" containsMixedTypes="1" containsNumber="1" containsInteger="1" minValue="0" maxValue="2" count="15">
        <n v="0"/>
        <n v="2"/>
        <s v="1-Providence"/>
        <s v="10-Logan Can"/>
        <s v="11-Feeders"/>
        <s v="2-Mendon"/>
        <s v="3-Roamer"/>
        <s v="4-N Logan"/>
        <s v="5-Benson S"/>
        <s v="6-Benson N"/>
        <s v="7-Smithfield"/>
        <s v="8-Amalga"/>
        <s v="9-Mountains"/>
        <s v="Egyp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9">
  <r>
    <x v="24"/>
    <x v="0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2"/>
  </r>
  <r>
    <x v="48"/>
    <x v="1"/>
    <x v="89"/>
    <x v="60"/>
    <x v="124"/>
    <x v="0"/>
    <x v="0"/>
    <x v="1"/>
    <x v="10"/>
    <x v="1"/>
    <x v="9"/>
    <x v="1"/>
    <x v="11"/>
    <x v="1"/>
    <x v="5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33"/>
    <x v="1"/>
    <x v="89"/>
    <x v="60"/>
    <x v="124"/>
    <x v="0"/>
    <x v="0"/>
    <x v="1"/>
    <x v="10"/>
    <x v="1"/>
    <x v="9"/>
    <x v="1"/>
    <x v="11"/>
    <x v="1"/>
    <x v="5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94"/>
    <x v="2"/>
    <x v="89"/>
    <x v="60"/>
    <x v="124"/>
    <x v="0"/>
    <x v="0"/>
    <x v="1"/>
    <x v="10"/>
    <x v="1"/>
    <x v="4"/>
    <x v="1"/>
    <x v="11"/>
    <x v="1"/>
    <x v="11"/>
    <x v="1"/>
    <x v="8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25"/>
    <x v="2"/>
    <x v="89"/>
    <x v="60"/>
    <x v="124"/>
    <x v="0"/>
    <x v="0"/>
    <x v="1"/>
    <x v="5"/>
    <x v="1"/>
    <x v="4"/>
    <x v="1"/>
    <x v="11"/>
    <x v="1"/>
    <x v="11"/>
    <x v="1"/>
    <x v="8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78"/>
    <x v="2"/>
    <x v="89"/>
    <x v="60"/>
    <x v="124"/>
    <x v="0"/>
    <x v="0"/>
    <x v="0"/>
    <x v="6"/>
    <x v="1"/>
    <x v="5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8"/>
    <x v="2"/>
    <x v="13"/>
    <x v="1"/>
    <x v="12"/>
    <x v="2"/>
    <x v="15"/>
    <x v="1"/>
    <x v="1"/>
    <x v="14"/>
  </r>
  <r>
    <x v="78"/>
    <x v="3"/>
    <x v="15"/>
    <x v="60"/>
    <x v="124"/>
    <x v="0"/>
    <x v="0"/>
    <x v="0"/>
    <x v="4"/>
    <x v="0"/>
    <x v="3"/>
    <x v="1"/>
    <x v="11"/>
    <x v="1"/>
    <x v="11"/>
    <x v="1"/>
    <x v="12"/>
    <x v="3"/>
    <x v="13"/>
    <x v="4"/>
    <x v="43"/>
    <x v="10"/>
    <x v="1"/>
    <x v="13"/>
    <x v="8"/>
    <x v="1"/>
    <x v="7"/>
    <x v="1"/>
    <x v="14"/>
    <x v="1"/>
    <x v="16"/>
    <x v="2"/>
    <x v="13"/>
    <x v="1"/>
    <x v="12"/>
    <x v="2"/>
    <x v="15"/>
    <x v="1"/>
    <x v="1"/>
    <x v="14"/>
  </r>
  <r>
    <x v="176"/>
    <x v="4"/>
    <x v="89"/>
    <x v="60"/>
    <x v="107"/>
    <x v="0"/>
    <x v="0"/>
    <x v="1"/>
    <x v="4"/>
    <x v="1"/>
    <x v="3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40"/>
    <x v="5"/>
    <x v="37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4"/>
    <x v="6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2"/>
    <x v="1"/>
    <x v="16"/>
    <x v="2"/>
    <x v="13"/>
    <x v="1"/>
    <x v="12"/>
    <x v="2"/>
    <x v="15"/>
    <x v="1"/>
    <x v="1"/>
    <x v="14"/>
  </r>
  <r>
    <x v="171"/>
    <x v="7"/>
    <x v="43"/>
    <x v="7"/>
    <x v="16"/>
    <x v="0"/>
    <x v="0"/>
    <x v="1"/>
    <x v="10"/>
    <x v="1"/>
    <x v="9"/>
    <x v="1"/>
    <x v="11"/>
    <x v="0"/>
    <x v="6"/>
    <x v="1"/>
    <x v="12"/>
    <x v="3"/>
    <x v="13"/>
    <x v="4"/>
    <x v="11"/>
    <x v="9"/>
    <x v="1"/>
    <x v="11"/>
    <x v="8"/>
    <x v="0"/>
    <x v="7"/>
    <x v="1"/>
    <x v="14"/>
    <x v="0"/>
    <x v="8"/>
    <x v="2"/>
    <x v="7"/>
    <x v="0"/>
    <x v="7"/>
    <x v="2"/>
    <x v="7"/>
    <x v="0"/>
    <x v="0"/>
    <x v="8"/>
  </r>
  <r>
    <x v="57"/>
    <x v="8"/>
    <x v="22"/>
    <x v="60"/>
    <x v="36"/>
    <x v="0"/>
    <x v="0"/>
    <x v="1"/>
    <x v="10"/>
    <x v="1"/>
    <x v="9"/>
    <x v="0"/>
    <x v="6"/>
    <x v="1"/>
    <x v="3"/>
    <x v="0"/>
    <x v="7"/>
    <x v="2"/>
    <x v="7"/>
    <x v="4"/>
    <x v="67"/>
    <x v="8"/>
    <x v="1"/>
    <x v="10"/>
    <x v="8"/>
    <x v="1"/>
    <x v="6"/>
    <x v="0"/>
    <x v="9"/>
    <x v="1"/>
    <x v="16"/>
    <x v="1"/>
    <x v="7"/>
    <x v="1"/>
    <x v="12"/>
    <x v="2"/>
    <x v="7"/>
    <x v="1"/>
    <x v="1"/>
    <x v="8"/>
  </r>
  <r>
    <x v="20"/>
    <x v="9"/>
    <x v="13"/>
    <x v="60"/>
    <x v="124"/>
    <x v="0"/>
    <x v="0"/>
    <x v="1"/>
    <x v="0"/>
    <x v="1"/>
    <x v="0"/>
    <x v="1"/>
    <x v="11"/>
    <x v="1"/>
    <x v="11"/>
    <x v="1"/>
    <x v="12"/>
    <x v="3"/>
    <x v="13"/>
    <x v="4"/>
    <x v="68"/>
    <x v="18"/>
    <x v="1"/>
    <x v="11"/>
    <x v="8"/>
    <x v="1"/>
    <x v="12"/>
    <x v="1"/>
    <x v="14"/>
    <x v="1"/>
    <x v="13"/>
    <x v="2"/>
    <x v="13"/>
    <x v="1"/>
    <x v="12"/>
    <x v="2"/>
    <x v="15"/>
    <x v="1"/>
    <x v="1"/>
    <x v="14"/>
  </r>
  <r>
    <x v="170"/>
    <x v="9"/>
    <x v="13"/>
    <x v="60"/>
    <x v="124"/>
    <x v="0"/>
    <x v="0"/>
    <x v="1"/>
    <x v="10"/>
    <x v="1"/>
    <x v="9"/>
    <x v="1"/>
    <x v="11"/>
    <x v="1"/>
    <x v="11"/>
    <x v="1"/>
    <x v="12"/>
    <x v="3"/>
    <x v="13"/>
    <x v="4"/>
    <x v="68"/>
    <x v="18"/>
    <x v="1"/>
    <x v="11"/>
    <x v="8"/>
    <x v="1"/>
    <x v="12"/>
    <x v="1"/>
    <x v="14"/>
    <x v="1"/>
    <x v="13"/>
    <x v="2"/>
    <x v="13"/>
    <x v="1"/>
    <x v="12"/>
    <x v="2"/>
    <x v="15"/>
    <x v="1"/>
    <x v="1"/>
    <x v="14"/>
  </r>
  <r>
    <x v="128"/>
    <x v="10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1"/>
    <x v="34"/>
    <x v="8"/>
    <x v="1"/>
    <x v="12"/>
    <x v="1"/>
    <x v="14"/>
    <x v="1"/>
    <x v="16"/>
    <x v="2"/>
    <x v="13"/>
    <x v="1"/>
    <x v="12"/>
    <x v="2"/>
    <x v="15"/>
    <x v="1"/>
    <x v="1"/>
    <x v="9"/>
  </r>
  <r>
    <x v="132"/>
    <x v="11"/>
    <x v="89"/>
    <x v="21"/>
    <x v="79"/>
    <x v="0"/>
    <x v="0"/>
    <x v="1"/>
    <x v="10"/>
    <x v="1"/>
    <x v="9"/>
    <x v="1"/>
    <x v="11"/>
    <x v="1"/>
    <x v="11"/>
    <x v="1"/>
    <x v="12"/>
    <x v="3"/>
    <x v="13"/>
    <x v="4"/>
    <x v="45"/>
    <x v="11"/>
    <x v="1"/>
    <x v="14"/>
    <x v="8"/>
    <x v="1"/>
    <x v="3"/>
    <x v="1"/>
    <x v="14"/>
    <x v="1"/>
    <x v="16"/>
    <x v="2"/>
    <x v="13"/>
    <x v="1"/>
    <x v="12"/>
    <x v="2"/>
    <x v="15"/>
    <x v="1"/>
    <x v="1"/>
    <x v="14"/>
  </r>
  <r>
    <x v="146"/>
    <x v="12"/>
    <x v="44"/>
    <x v="60"/>
    <x v="124"/>
    <x v="0"/>
    <x v="0"/>
    <x v="1"/>
    <x v="10"/>
    <x v="1"/>
    <x v="9"/>
    <x v="1"/>
    <x v="11"/>
    <x v="1"/>
    <x v="11"/>
    <x v="1"/>
    <x v="12"/>
    <x v="3"/>
    <x v="13"/>
    <x v="4"/>
    <x v="113"/>
    <x v="11"/>
    <x v="1"/>
    <x v="28"/>
    <x v="8"/>
    <x v="1"/>
    <x v="3"/>
    <x v="1"/>
    <x v="14"/>
    <x v="1"/>
    <x v="16"/>
    <x v="2"/>
    <x v="13"/>
    <x v="1"/>
    <x v="12"/>
    <x v="2"/>
    <x v="15"/>
    <x v="1"/>
    <x v="1"/>
    <x v="14"/>
  </r>
  <r>
    <x v="49"/>
    <x v="13"/>
    <x v="72"/>
    <x v="60"/>
    <x v="124"/>
    <x v="0"/>
    <x v="0"/>
    <x v="1"/>
    <x v="10"/>
    <x v="1"/>
    <x v="9"/>
    <x v="1"/>
    <x v="11"/>
    <x v="1"/>
    <x v="11"/>
    <x v="1"/>
    <x v="12"/>
    <x v="3"/>
    <x v="13"/>
    <x v="4"/>
    <x v="111"/>
    <x v="9"/>
    <x v="1"/>
    <x v="26"/>
    <x v="8"/>
    <x v="1"/>
    <x v="12"/>
    <x v="1"/>
    <x v="14"/>
    <x v="1"/>
    <x v="16"/>
    <x v="2"/>
    <x v="10"/>
    <x v="1"/>
    <x v="12"/>
    <x v="2"/>
    <x v="15"/>
    <x v="1"/>
    <x v="1"/>
    <x v="14"/>
  </r>
  <r>
    <x v="209"/>
    <x v="14"/>
    <x v="89"/>
    <x v="12"/>
    <x v="117"/>
    <x v="0"/>
    <x v="0"/>
    <x v="1"/>
    <x v="10"/>
    <x v="1"/>
    <x v="9"/>
    <x v="1"/>
    <x v="11"/>
    <x v="1"/>
    <x v="11"/>
    <x v="1"/>
    <x v="12"/>
    <x v="3"/>
    <x v="13"/>
    <x v="1"/>
    <x v="98"/>
    <x v="7"/>
    <x v="1"/>
    <x v="9"/>
    <x v="8"/>
    <x v="1"/>
    <x v="12"/>
    <x v="0"/>
    <x v="11"/>
    <x v="0"/>
    <x v="11"/>
    <x v="2"/>
    <x v="9"/>
    <x v="1"/>
    <x v="12"/>
    <x v="2"/>
    <x v="9"/>
    <x v="0"/>
    <x v="1"/>
    <x v="10"/>
  </r>
  <r>
    <x v="114"/>
    <x v="15"/>
    <x v="89"/>
    <x v="60"/>
    <x v="71"/>
    <x v="0"/>
    <x v="0"/>
    <x v="1"/>
    <x v="10"/>
    <x v="1"/>
    <x v="9"/>
    <x v="1"/>
    <x v="11"/>
    <x v="1"/>
    <x v="11"/>
    <x v="1"/>
    <x v="12"/>
    <x v="3"/>
    <x v="13"/>
    <x v="0"/>
    <x v="32"/>
    <x v="9"/>
    <x v="1"/>
    <x v="11"/>
    <x v="8"/>
    <x v="1"/>
    <x v="12"/>
    <x v="1"/>
    <x v="14"/>
    <x v="1"/>
    <x v="16"/>
    <x v="2"/>
    <x v="13"/>
    <x v="1"/>
    <x v="12"/>
    <x v="2"/>
    <x v="15"/>
    <x v="1"/>
    <x v="1"/>
    <x v="14"/>
  </r>
  <r>
    <x v="138"/>
    <x v="16"/>
    <x v="81"/>
    <x v="60"/>
    <x v="124"/>
    <x v="0"/>
    <x v="0"/>
    <x v="1"/>
    <x v="1"/>
    <x v="1"/>
    <x v="9"/>
    <x v="1"/>
    <x v="11"/>
    <x v="1"/>
    <x v="11"/>
    <x v="1"/>
    <x v="12"/>
    <x v="3"/>
    <x v="13"/>
    <x v="4"/>
    <x v="41"/>
    <x v="19"/>
    <x v="1"/>
    <x v="21"/>
    <x v="8"/>
    <x v="1"/>
    <x v="12"/>
    <x v="1"/>
    <x v="14"/>
    <x v="1"/>
    <x v="16"/>
    <x v="2"/>
    <x v="13"/>
    <x v="1"/>
    <x v="12"/>
    <x v="2"/>
    <x v="8"/>
    <x v="1"/>
    <x v="1"/>
    <x v="14"/>
  </r>
  <r>
    <x v="157"/>
    <x v="16"/>
    <x v="81"/>
    <x v="60"/>
    <x v="124"/>
    <x v="0"/>
    <x v="0"/>
    <x v="1"/>
    <x v="6"/>
    <x v="1"/>
    <x v="9"/>
    <x v="1"/>
    <x v="11"/>
    <x v="1"/>
    <x v="11"/>
    <x v="1"/>
    <x v="12"/>
    <x v="3"/>
    <x v="13"/>
    <x v="4"/>
    <x v="41"/>
    <x v="19"/>
    <x v="1"/>
    <x v="21"/>
    <x v="8"/>
    <x v="1"/>
    <x v="12"/>
    <x v="1"/>
    <x v="14"/>
    <x v="1"/>
    <x v="16"/>
    <x v="2"/>
    <x v="13"/>
    <x v="1"/>
    <x v="8"/>
    <x v="2"/>
    <x v="8"/>
    <x v="1"/>
    <x v="1"/>
    <x v="14"/>
  </r>
  <r>
    <x v="98"/>
    <x v="17"/>
    <x v="89"/>
    <x v="42"/>
    <x v="124"/>
    <x v="0"/>
    <x v="0"/>
    <x v="1"/>
    <x v="10"/>
    <x v="1"/>
    <x v="9"/>
    <x v="1"/>
    <x v="11"/>
    <x v="1"/>
    <x v="11"/>
    <x v="1"/>
    <x v="12"/>
    <x v="3"/>
    <x v="9"/>
    <x v="4"/>
    <x v="57"/>
    <x v="11"/>
    <x v="1"/>
    <x v="14"/>
    <x v="8"/>
    <x v="1"/>
    <x v="12"/>
    <x v="1"/>
    <x v="14"/>
    <x v="1"/>
    <x v="16"/>
    <x v="2"/>
    <x v="13"/>
    <x v="1"/>
    <x v="12"/>
    <x v="2"/>
    <x v="15"/>
    <x v="1"/>
    <x v="1"/>
    <x v="14"/>
  </r>
  <r>
    <x v="130"/>
    <x v="17"/>
    <x v="89"/>
    <x v="41"/>
    <x v="124"/>
    <x v="0"/>
    <x v="0"/>
    <x v="1"/>
    <x v="10"/>
    <x v="1"/>
    <x v="9"/>
    <x v="1"/>
    <x v="11"/>
    <x v="1"/>
    <x v="11"/>
    <x v="1"/>
    <x v="12"/>
    <x v="3"/>
    <x v="9"/>
    <x v="4"/>
    <x v="57"/>
    <x v="11"/>
    <x v="1"/>
    <x v="14"/>
    <x v="8"/>
    <x v="1"/>
    <x v="12"/>
    <x v="1"/>
    <x v="14"/>
    <x v="1"/>
    <x v="16"/>
    <x v="2"/>
    <x v="13"/>
    <x v="1"/>
    <x v="12"/>
    <x v="2"/>
    <x v="15"/>
    <x v="1"/>
    <x v="1"/>
    <x v="14"/>
  </r>
  <r>
    <x v="166"/>
    <x v="17"/>
    <x v="89"/>
    <x v="51"/>
    <x v="97"/>
    <x v="0"/>
    <x v="0"/>
    <x v="1"/>
    <x v="10"/>
    <x v="1"/>
    <x v="5"/>
    <x v="1"/>
    <x v="11"/>
    <x v="1"/>
    <x v="11"/>
    <x v="1"/>
    <x v="12"/>
    <x v="3"/>
    <x v="9"/>
    <x v="4"/>
    <x v="57"/>
    <x v="11"/>
    <x v="1"/>
    <x v="14"/>
    <x v="8"/>
    <x v="1"/>
    <x v="12"/>
    <x v="1"/>
    <x v="14"/>
    <x v="1"/>
    <x v="16"/>
    <x v="2"/>
    <x v="13"/>
    <x v="1"/>
    <x v="12"/>
    <x v="2"/>
    <x v="15"/>
    <x v="1"/>
    <x v="1"/>
    <x v="14"/>
  </r>
  <r>
    <x v="66"/>
    <x v="18"/>
    <x v="27"/>
    <x v="60"/>
    <x v="44"/>
    <x v="0"/>
    <x v="0"/>
    <x v="1"/>
    <x v="10"/>
    <x v="1"/>
    <x v="9"/>
    <x v="1"/>
    <x v="11"/>
    <x v="1"/>
    <x v="11"/>
    <x v="0"/>
    <x v="2"/>
    <x v="3"/>
    <x v="13"/>
    <x v="4"/>
    <x v="82"/>
    <x v="20"/>
    <x v="1"/>
    <x v="18"/>
    <x v="8"/>
    <x v="1"/>
    <x v="8"/>
    <x v="1"/>
    <x v="10"/>
    <x v="1"/>
    <x v="16"/>
    <x v="2"/>
    <x v="8"/>
    <x v="1"/>
    <x v="12"/>
    <x v="2"/>
    <x v="15"/>
    <x v="1"/>
    <x v="1"/>
    <x v="14"/>
  </r>
  <r>
    <x v="34"/>
    <x v="19"/>
    <x v="89"/>
    <x v="33"/>
    <x v="32"/>
    <x v="0"/>
    <x v="0"/>
    <x v="1"/>
    <x v="3"/>
    <x v="1"/>
    <x v="2"/>
    <x v="1"/>
    <x v="11"/>
    <x v="1"/>
    <x v="11"/>
    <x v="1"/>
    <x v="12"/>
    <x v="3"/>
    <x v="13"/>
    <x v="4"/>
    <x v="96"/>
    <x v="16"/>
    <x v="1"/>
    <x v="16"/>
    <x v="8"/>
    <x v="1"/>
    <x v="12"/>
    <x v="1"/>
    <x v="14"/>
    <x v="1"/>
    <x v="16"/>
    <x v="2"/>
    <x v="13"/>
    <x v="1"/>
    <x v="12"/>
    <x v="2"/>
    <x v="15"/>
    <x v="1"/>
    <x v="1"/>
    <x v="14"/>
  </r>
  <r>
    <x v="66"/>
    <x v="18"/>
    <x v="89"/>
    <x v="60"/>
    <x v="124"/>
    <x v="0"/>
    <x v="0"/>
    <x v="1"/>
    <x v="10"/>
    <x v="1"/>
    <x v="9"/>
    <x v="1"/>
    <x v="7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72"/>
    <x v="20"/>
    <x v="89"/>
    <x v="25"/>
    <x v="46"/>
    <x v="0"/>
    <x v="0"/>
    <x v="1"/>
    <x v="10"/>
    <x v="1"/>
    <x v="9"/>
    <x v="0"/>
    <x v="5"/>
    <x v="1"/>
    <x v="9"/>
    <x v="0"/>
    <x v="11"/>
    <x v="3"/>
    <x v="11"/>
    <x v="4"/>
    <x v="95"/>
    <x v="9"/>
    <x v="1"/>
    <x v="11"/>
    <x v="2"/>
    <x v="1"/>
    <x v="12"/>
    <x v="1"/>
    <x v="13"/>
    <x v="1"/>
    <x v="15"/>
    <x v="2"/>
    <x v="12"/>
    <x v="1"/>
    <x v="11"/>
    <x v="2"/>
    <x v="11"/>
    <x v="1"/>
    <x v="1"/>
    <x v="12"/>
  </r>
  <r>
    <x v="118"/>
    <x v="20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30"/>
    <x v="13"/>
    <x v="1"/>
    <x v="19"/>
    <x v="8"/>
    <x v="1"/>
    <x v="12"/>
    <x v="1"/>
    <x v="14"/>
    <x v="1"/>
    <x v="16"/>
    <x v="2"/>
    <x v="9"/>
    <x v="1"/>
    <x v="12"/>
    <x v="2"/>
    <x v="15"/>
    <x v="1"/>
    <x v="1"/>
    <x v="14"/>
  </r>
  <r>
    <x v="139"/>
    <x v="20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30"/>
    <x v="13"/>
    <x v="1"/>
    <x v="19"/>
    <x v="8"/>
    <x v="1"/>
    <x v="12"/>
    <x v="1"/>
    <x v="14"/>
    <x v="1"/>
    <x v="16"/>
    <x v="2"/>
    <x v="9"/>
    <x v="1"/>
    <x v="12"/>
    <x v="2"/>
    <x v="15"/>
    <x v="1"/>
    <x v="1"/>
    <x v="14"/>
  </r>
  <r>
    <x v="142"/>
    <x v="20"/>
    <x v="28"/>
    <x v="60"/>
    <x v="83"/>
    <x v="0"/>
    <x v="0"/>
    <x v="1"/>
    <x v="10"/>
    <x v="1"/>
    <x v="9"/>
    <x v="1"/>
    <x v="11"/>
    <x v="1"/>
    <x v="11"/>
    <x v="1"/>
    <x v="12"/>
    <x v="3"/>
    <x v="13"/>
    <x v="4"/>
    <x v="6"/>
    <x v="15"/>
    <x v="1"/>
    <x v="20"/>
    <x v="8"/>
    <x v="1"/>
    <x v="12"/>
    <x v="1"/>
    <x v="14"/>
    <x v="1"/>
    <x v="11"/>
    <x v="2"/>
    <x v="9"/>
    <x v="1"/>
    <x v="12"/>
    <x v="2"/>
    <x v="9"/>
    <x v="1"/>
    <x v="1"/>
    <x v="14"/>
  </r>
  <r>
    <x v="127"/>
    <x v="21"/>
    <x v="89"/>
    <x v="60"/>
    <x v="124"/>
    <x v="0"/>
    <x v="0"/>
    <x v="1"/>
    <x v="6"/>
    <x v="0"/>
    <x v="5"/>
    <x v="1"/>
    <x v="11"/>
    <x v="1"/>
    <x v="11"/>
    <x v="1"/>
    <x v="12"/>
    <x v="3"/>
    <x v="13"/>
    <x v="4"/>
    <x v="11"/>
    <x v="9"/>
    <x v="1"/>
    <x v="11"/>
    <x v="8"/>
    <x v="1"/>
    <x v="12"/>
    <x v="1"/>
    <x v="14"/>
    <x v="1"/>
    <x v="16"/>
    <x v="2"/>
    <x v="7"/>
    <x v="1"/>
    <x v="12"/>
    <x v="2"/>
    <x v="15"/>
    <x v="1"/>
    <x v="1"/>
    <x v="14"/>
  </r>
  <r>
    <x v="188"/>
    <x v="21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1"/>
    <x v="34"/>
    <x v="8"/>
    <x v="1"/>
    <x v="12"/>
    <x v="1"/>
    <x v="14"/>
    <x v="1"/>
    <x v="16"/>
    <x v="2"/>
    <x v="13"/>
    <x v="1"/>
    <x v="12"/>
    <x v="2"/>
    <x v="15"/>
    <x v="1"/>
    <x v="1"/>
    <x v="9"/>
  </r>
  <r>
    <x v="60"/>
    <x v="22"/>
    <x v="89"/>
    <x v="53"/>
    <x v="14"/>
    <x v="0"/>
    <x v="0"/>
    <x v="1"/>
    <x v="10"/>
    <x v="1"/>
    <x v="9"/>
    <x v="1"/>
    <x v="11"/>
    <x v="1"/>
    <x v="11"/>
    <x v="1"/>
    <x v="11"/>
    <x v="3"/>
    <x v="13"/>
    <x v="4"/>
    <x v="18"/>
    <x v="9"/>
    <x v="1"/>
    <x v="11"/>
    <x v="8"/>
    <x v="1"/>
    <x v="12"/>
    <x v="1"/>
    <x v="14"/>
    <x v="1"/>
    <x v="16"/>
    <x v="2"/>
    <x v="13"/>
    <x v="1"/>
    <x v="12"/>
    <x v="2"/>
    <x v="15"/>
    <x v="1"/>
    <x v="1"/>
    <x v="14"/>
  </r>
  <r>
    <x v="194"/>
    <x v="23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1"/>
    <x v="2"/>
    <x v="15"/>
    <x v="1"/>
    <x v="1"/>
    <x v="14"/>
  </r>
  <r>
    <x v="70"/>
    <x v="24"/>
    <x v="89"/>
    <x v="60"/>
    <x v="124"/>
    <x v="0"/>
    <x v="0"/>
    <x v="1"/>
    <x v="8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8"/>
    <x v="1"/>
    <x v="15"/>
    <x v="1"/>
    <x v="1"/>
    <x v="14"/>
  </r>
  <r>
    <x v="1"/>
    <x v="25"/>
    <x v="56"/>
    <x v="60"/>
    <x v="0"/>
    <x v="0"/>
    <x v="0"/>
    <x v="0"/>
    <x v="7"/>
    <x v="0"/>
    <x v="6"/>
    <x v="1"/>
    <x v="11"/>
    <x v="1"/>
    <x v="11"/>
    <x v="1"/>
    <x v="12"/>
    <x v="3"/>
    <x v="13"/>
    <x v="4"/>
    <x v="46"/>
    <x v="9"/>
    <x v="1"/>
    <x v="11"/>
    <x v="8"/>
    <x v="1"/>
    <x v="12"/>
    <x v="1"/>
    <x v="14"/>
    <x v="1"/>
    <x v="14"/>
    <x v="2"/>
    <x v="13"/>
    <x v="1"/>
    <x v="12"/>
    <x v="2"/>
    <x v="15"/>
    <x v="1"/>
    <x v="1"/>
    <x v="14"/>
  </r>
  <r>
    <x v="59"/>
    <x v="26"/>
    <x v="89"/>
    <x v="60"/>
    <x v="124"/>
    <x v="0"/>
    <x v="0"/>
    <x v="1"/>
    <x v="10"/>
    <x v="1"/>
    <x v="1"/>
    <x v="1"/>
    <x v="11"/>
    <x v="1"/>
    <x v="11"/>
    <x v="1"/>
    <x v="12"/>
    <x v="3"/>
    <x v="13"/>
    <x v="4"/>
    <x v="52"/>
    <x v="9"/>
    <x v="1"/>
    <x v="11"/>
    <x v="8"/>
    <x v="1"/>
    <x v="12"/>
    <x v="1"/>
    <x v="14"/>
    <x v="1"/>
    <x v="16"/>
    <x v="2"/>
    <x v="13"/>
    <x v="1"/>
    <x v="12"/>
    <x v="2"/>
    <x v="15"/>
    <x v="1"/>
    <x v="1"/>
    <x v="5"/>
  </r>
  <r>
    <x v="107"/>
    <x v="27"/>
    <x v="89"/>
    <x v="60"/>
    <x v="124"/>
    <x v="0"/>
    <x v="0"/>
    <x v="1"/>
    <x v="10"/>
    <x v="1"/>
    <x v="9"/>
    <x v="1"/>
    <x v="11"/>
    <x v="1"/>
    <x v="11"/>
    <x v="1"/>
    <x v="12"/>
    <x v="3"/>
    <x v="7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92"/>
    <x v="20"/>
    <x v="89"/>
    <x v="60"/>
    <x v="124"/>
    <x v="0"/>
    <x v="0"/>
    <x v="1"/>
    <x v="10"/>
    <x v="1"/>
    <x v="9"/>
    <x v="1"/>
    <x v="5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82"/>
    <x v="20"/>
    <x v="89"/>
    <x v="60"/>
    <x v="124"/>
    <x v="0"/>
    <x v="0"/>
    <x v="1"/>
    <x v="10"/>
    <x v="1"/>
    <x v="9"/>
    <x v="1"/>
    <x v="5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58"/>
    <x v="28"/>
    <x v="89"/>
    <x v="60"/>
    <x v="31"/>
    <x v="0"/>
    <x v="0"/>
    <x v="1"/>
    <x v="10"/>
    <x v="1"/>
    <x v="9"/>
    <x v="1"/>
    <x v="2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36"/>
    <x v="29"/>
    <x v="50"/>
    <x v="60"/>
    <x v="99"/>
    <x v="0"/>
    <x v="0"/>
    <x v="1"/>
    <x v="10"/>
    <x v="1"/>
    <x v="9"/>
    <x v="0"/>
    <x v="8"/>
    <x v="0"/>
    <x v="8"/>
    <x v="1"/>
    <x v="9"/>
    <x v="3"/>
    <x v="9"/>
    <x v="4"/>
    <x v="27"/>
    <x v="9"/>
    <x v="1"/>
    <x v="19"/>
    <x v="8"/>
    <x v="1"/>
    <x v="9"/>
    <x v="1"/>
    <x v="14"/>
    <x v="1"/>
    <x v="16"/>
    <x v="2"/>
    <x v="13"/>
    <x v="1"/>
    <x v="12"/>
    <x v="2"/>
    <x v="15"/>
    <x v="1"/>
    <x v="1"/>
    <x v="14"/>
  </r>
  <r>
    <x v="167"/>
    <x v="30"/>
    <x v="33"/>
    <x v="60"/>
    <x v="124"/>
    <x v="0"/>
    <x v="0"/>
    <x v="1"/>
    <x v="10"/>
    <x v="1"/>
    <x v="9"/>
    <x v="1"/>
    <x v="11"/>
    <x v="1"/>
    <x v="11"/>
    <x v="1"/>
    <x v="12"/>
    <x v="3"/>
    <x v="13"/>
    <x v="4"/>
    <x v="94"/>
    <x v="21"/>
    <x v="1"/>
    <x v="6"/>
    <x v="8"/>
    <x v="1"/>
    <x v="12"/>
    <x v="1"/>
    <x v="14"/>
    <x v="1"/>
    <x v="16"/>
    <x v="2"/>
    <x v="13"/>
    <x v="1"/>
    <x v="4"/>
    <x v="2"/>
    <x v="15"/>
    <x v="1"/>
    <x v="1"/>
    <x v="14"/>
  </r>
  <r>
    <x v="43"/>
    <x v="30"/>
    <x v="89"/>
    <x v="60"/>
    <x v="124"/>
    <x v="0"/>
    <x v="0"/>
    <x v="1"/>
    <x v="10"/>
    <x v="1"/>
    <x v="9"/>
    <x v="1"/>
    <x v="11"/>
    <x v="1"/>
    <x v="5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07"/>
    <x v="31"/>
    <x v="34"/>
    <x v="60"/>
    <x v="66"/>
    <x v="0"/>
    <x v="0"/>
    <x v="1"/>
    <x v="10"/>
    <x v="1"/>
    <x v="9"/>
    <x v="1"/>
    <x v="0"/>
    <x v="0"/>
    <x v="0"/>
    <x v="0"/>
    <x v="1"/>
    <x v="2"/>
    <x v="1"/>
    <x v="4"/>
    <x v="35"/>
    <x v="9"/>
    <x v="1"/>
    <x v="19"/>
    <x v="8"/>
    <x v="0"/>
    <x v="1"/>
    <x v="0"/>
    <x v="1"/>
    <x v="0"/>
    <x v="1"/>
    <x v="1"/>
    <x v="1"/>
    <x v="0"/>
    <x v="1"/>
    <x v="2"/>
    <x v="1"/>
    <x v="0"/>
    <x v="0"/>
    <x v="2"/>
  </r>
  <r>
    <x v="45"/>
    <x v="32"/>
    <x v="36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4"/>
  </r>
  <r>
    <x v="135"/>
    <x v="33"/>
    <x v="89"/>
    <x v="60"/>
    <x v="124"/>
    <x v="0"/>
    <x v="0"/>
    <x v="1"/>
    <x v="5"/>
    <x v="1"/>
    <x v="9"/>
    <x v="1"/>
    <x v="11"/>
    <x v="1"/>
    <x v="11"/>
    <x v="1"/>
    <x v="12"/>
    <x v="3"/>
    <x v="1"/>
    <x v="4"/>
    <x v="115"/>
    <x v="24"/>
    <x v="1"/>
    <x v="34"/>
    <x v="3"/>
    <x v="1"/>
    <x v="12"/>
    <x v="1"/>
    <x v="14"/>
    <x v="1"/>
    <x v="16"/>
    <x v="2"/>
    <x v="13"/>
    <x v="1"/>
    <x v="12"/>
    <x v="2"/>
    <x v="15"/>
    <x v="1"/>
    <x v="1"/>
    <x v="14"/>
  </r>
  <r>
    <x v="119"/>
    <x v="33"/>
    <x v="89"/>
    <x v="30"/>
    <x v="75"/>
    <x v="0"/>
    <x v="0"/>
    <x v="1"/>
    <x v="5"/>
    <x v="1"/>
    <x v="4"/>
    <x v="1"/>
    <x v="11"/>
    <x v="1"/>
    <x v="11"/>
    <x v="1"/>
    <x v="12"/>
    <x v="3"/>
    <x v="13"/>
    <x v="4"/>
    <x v="115"/>
    <x v="24"/>
    <x v="4"/>
    <x v="34"/>
    <x v="1"/>
    <x v="1"/>
    <x v="12"/>
    <x v="1"/>
    <x v="14"/>
    <x v="1"/>
    <x v="16"/>
    <x v="2"/>
    <x v="13"/>
    <x v="1"/>
    <x v="12"/>
    <x v="2"/>
    <x v="15"/>
    <x v="1"/>
    <x v="1"/>
    <x v="14"/>
  </r>
  <r>
    <x v="0"/>
    <x v="34"/>
    <x v="14"/>
    <x v="60"/>
    <x v="124"/>
    <x v="0"/>
    <x v="0"/>
    <x v="0"/>
    <x v="5"/>
    <x v="0"/>
    <x v="4"/>
    <x v="1"/>
    <x v="11"/>
    <x v="1"/>
    <x v="11"/>
    <x v="1"/>
    <x v="12"/>
    <x v="3"/>
    <x v="13"/>
    <x v="4"/>
    <x v="86"/>
    <x v="9"/>
    <x v="1"/>
    <x v="24"/>
    <x v="8"/>
    <x v="1"/>
    <x v="12"/>
    <x v="1"/>
    <x v="14"/>
    <x v="1"/>
    <x v="16"/>
    <x v="2"/>
    <x v="13"/>
    <x v="1"/>
    <x v="12"/>
    <x v="2"/>
    <x v="15"/>
    <x v="1"/>
    <x v="1"/>
    <x v="14"/>
  </r>
  <r>
    <x v="15"/>
    <x v="34"/>
    <x v="14"/>
    <x v="60"/>
    <x v="9"/>
    <x v="0"/>
    <x v="0"/>
    <x v="1"/>
    <x v="10"/>
    <x v="1"/>
    <x v="4"/>
    <x v="1"/>
    <x v="11"/>
    <x v="1"/>
    <x v="11"/>
    <x v="1"/>
    <x v="12"/>
    <x v="3"/>
    <x v="13"/>
    <x v="4"/>
    <x v="86"/>
    <x v="9"/>
    <x v="1"/>
    <x v="24"/>
    <x v="8"/>
    <x v="1"/>
    <x v="12"/>
    <x v="1"/>
    <x v="14"/>
    <x v="1"/>
    <x v="16"/>
    <x v="2"/>
    <x v="13"/>
    <x v="1"/>
    <x v="12"/>
    <x v="2"/>
    <x v="15"/>
    <x v="1"/>
    <x v="1"/>
    <x v="14"/>
  </r>
  <r>
    <x v="99"/>
    <x v="35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9"/>
    <x v="1"/>
    <x v="12"/>
    <x v="2"/>
    <x v="15"/>
    <x v="1"/>
    <x v="1"/>
    <x v="14"/>
  </r>
  <r>
    <x v="195"/>
    <x v="36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8"/>
    <x v="2"/>
    <x v="15"/>
    <x v="1"/>
    <x v="1"/>
    <x v="14"/>
  </r>
  <r>
    <x v="196"/>
    <x v="36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8"/>
    <x v="1"/>
    <x v="15"/>
    <x v="1"/>
    <x v="1"/>
    <x v="14"/>
  </r>
  <r>
    <x v="149"/>
    <x v="37"/>
    <x v="57"/>
    <x v="60"/>
    <x v="85"/>
    <x v="0"/>
    <x v="0"/>
    <x v="1"/>
    <x v="10"/>
    <x v="1"/>
    <x v="9"/>
    <x v="1"/>
    <x v="11"/>
    <x v="1"/>
    <x v="11"/>
    <x v="1"/>
    <x v="12"/>
    <x v="3"/>
    <x v="13"/>
    <x v="4"/>
    <x v="39"/>
    <x v="9"/>
    <x v="1"/>
    <x v="11"/>
    <x v="8"/>
    <x v="1"/>
    <x v="12"/>
    <x v="1"/>
    <x v="14"/>
    <x v="1"/>
    <x v="16"/>
    <x v="2"/>
    <x v="13"/>
    <x v="1"/>
    <x v="4"/>
    <x v="2"/>
    <x v="15"/>
    <x v="1"/>
    <x v="1"/>
    <x v="5"/>
  </r>
  <r>
    <x v="179"/>
    <x v="37"/>
    <x v="85"/>
    <x v="60"/>
    <x v="124"/>
    <x v="0"/>
    <x v="0"/>
    <x v="1"/>
    <x v="10"/>
    <x v="1"/>
    <x v="9"/>
    <x v="1"/>
    <x v="11"/>
    <x v="1"/>
    <x v="11"/>
    <x v="1"/>
    <x v="12"/>
    <x v="3"/>
    <x v="13"/>
    <x v="4"/>
    <x v="81"/>
    <x v="2"/>
    <x v="1"/>
    <x v="7"/>
    <x v="8"/>
    <x v="1"/>
    <x v="12"/>
    <x v="1"/>
    <x v="14"/>
    <x v="1"/>
    <x v="16"/>
    <x v="2"/>
    <x v="13"/>
    <x v="1"/>
    <x v="4"/>
    <x v="2"/>
    <x v="15"/>
    <x v="1"/>
    <x v="1"/>
    <x v="5"/>
  </r>
  <r>
    <x v="56"/>
    <x v="38"/>
    <x v="89"/>
    <x v="49"/>
    <x v="43"/>
    <x v="0"/>
    <x v="0"/>
    <x v="1"/>
    <x v="10"/>
    <x v="1"/>
    <x v="9"/>
    <x v="1"/>
    <x v="11"/>
    <x v="1"/>
    <x v="11"/>
    <x v="1"/>
    <x v="12"/>
    <x v="3"/>
    <x v="4"/>
    <x v="4"/>
    <x v="79"/>
    <x v="9"/>
    <x v="1"/>
    <x v="11"/>
    <x v="7"/>
    <x v="1"/>
    <x v="12"/>
    <x v="1"/>
    <x v="14"/>
    <x v="1"/>
    <x v="16"/>
    <x v="2"/>
    <x v="13"/>
    <x v="1"/>
    <x v="12"/>
    <x v="2"/>
    <x v="15"/>
    <x v="1"/>
    <x v="1"/>
    <x v="14"/>
  </r>
  <r>
    <x v="56"/>
    <x v="38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3"/>
    <x v="1"/>
    <x v="14"/>
    <x v="1"/>
    <x v="16"/>
    <x v="2"/>
    <x v="13"/>
    <x v="1"/>
    <x v="12"/>
    <x v="2"/>
    <x v="15"/>
    <x v="1"/>
    <x v="1"/>
    <x v="14"/>
  </r>
  <r>
    <x v="5"/>
    <x v="40"/>
    <x v="24"/>
    <x v="60"/>
    <x v="120"/>
    <x v="0"/>
    <x v="0"/>
    <x v="0"/>
    <x v="9"/>
    <x v="0"/>
    <x v="8"/>
    <x v="1"/>
    <x v="11"/>
    <x v="1"/>
    <x v="11"/>
    <x v="1"/>
    <x v="12"/>
    <x v="3"/>
    <x v="13"/>
    <x v="4"/>
    <x v="9"/>
    <x v="17"/>
    <x v="1"/>
    <x v="17"/>
    <x v="8"/>
    <x v="1"/>
    <x v="9"/>
    <x v="1"/>
    <x v="14"/>
    <x v="1"/>
    <x v="11"/>
    <x v="1"/>
    <x v="9"/>
    <x v="0"/>
    <x v="9"/>
    <x v="2"/>
    <x v="9"/>
    <x v="1"/>
    <x v="1"/>
    <x v="10"/>
  </r>
  <r>
    <x v="76"/>
    <x v="40"/>
    <x v="24"/>
    <x v="60"/>
    <x v="124"/>
    <x v="0"/>
    <x v="0"/>
    <x v="1"/>
    <x v="10"/>
    <x v="1"/>
    <x v="9"/>
    <x v="1"/>
    <x v="11"/>
    <x v="1"/>
    <x v="11"/>
    <x v="1"/>
    <x v="12"/>
    <x v="3"/>
    <x v="13"/>
    <x v="4"/>
    <x v="9"/>
    <x v="17"/>
    <x v="1"/>
    <x v="17"/>
    <x v="8"/>
    <x v="1"/>
    <x v="12"/>
    <x v="1"/>
    <x v="14"/>
    <x v="1"/>
    <x v="11"/>
    <x v="2"/>
    <x v="9"/>
    <x v="1"/>
    <x v="12"/>
    <x v="2"/>
    <x v="9"/>
    <x v="1"/>
    <x v="1"/>
    <x v="14"/>
  </r>
  <r>
    <x v="44"/>
    <x v="41"/>
    <x v="89"/>
    <x v="6"/>
    <x v="24"/>
    <x v="0"/>
    <x v="0"/>
    <x v="1"/>
    <x v="10"/>
    <x v="1"/>
    <x v="9"/>
    <x v="1"/>
    <x v="11"/>
    <x v="1"/>
    <x v="11"/>
    <x v="1"/>
    <x v="12"/>
    <x v="3"/>
    <x v="10"/>
    <x v="4"/>
    <x v="24"/>
    <x v="17"/>
    <x v="1"/>
    <x v="17"/>
    <x v="8"/>
    <x v="1"/>
    <x v="12"/>
    <x v="1"/>
    <x v="14"/>
    <x v="1"/>
    <x v="16"/>
    <x v="2"/>
    <x v="13"/>
    <x v="1"/>
    <x v="12"/>
    <x v="2"/>
    <x v="15"/>
    <x v="1"/>
    <x v="1"/>
    <x v="14"/>
  </r>
  <r>
    <x v="184"/>
    <x v="42"/>
    <x v="89"/>
    <x v="8"/>
    <x v="114"/>
    <x v="0"/>
    <x v="0"/>
    <x v="1"/>
    <x v="10"/>
    <x v="1"/>
    <x v="9"/>
    <x v="1"/>
    <x v="11"/>
    <x v="1"/>
    <x v="11"/>
    <x v="1"/>
    <x v="12"/>
    <x v="3"/>
    <x v="13"/>
    <x v="4"/>
    <x v="7"/>
    <x v="9"/>
    <x v="1"/>
    <x v="11"/>
    <x v="8"/>
    <x v="1"/>
    <x v="5"/>
    <x v="1"/>
    <x v="14"/>
    <x v="1"/>
    <x v="16"/>
    <x v="2"/>
    <x v="13"/>
    <x v="1"/>
    <x v="12"/>
    <x v="2"/>
    <x v="5"/>
    <x v="1"/>
    <x v="1"/>
    <x v="7"/>
  </r>
  <r>
    <x v="22"/>
    <x v="43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9"/>
    <x v="1"/>
    <x v="1"/>
    <x v="14"/>
  </r>
  <r>
    <x v="151"/>
    <x v="44"/>
    <x v="89"/>
    <x v="60"/>
    <x v="124"/>
    <x v="0"/>
    <x v="0"/>
    <x v="1"/>
    <x v="7"/>
    <x v="1"/>
    <x v="9"/>
    <x v="1"/>
    <x v="11"/>
    <x v="1"/>
    <x v="11"/>
    <x v="1"/>
    <x v="12"/>
    <x v="3"/>
    <x v="13"/>
    <x v="4"/>
    <x v="33"/>
    <x v="9"/>
    <x v="1"/>
    <x v="11"/>
    <x v="8"/>
    <x v="1"/>
    <x v="12"/>
    <x v="1"/>
    <x v="14"/>
    <x v="1"/>
    <x v="16"/>
    <x v="2"/>
    <x v="13"/>
    <x v="1"/>
    <x v="12"/>
    <x v="2"/>
    <x v="15"/>
    <x v="1"/>
    <x v="1"/>
    <x v="12"/>
  </r>
  <r>
    <x v="2"/>
    <x v="40"/>
    <x v="89"/>
    <x v="60"/>
    <x v="124"/>
    <x v="0"/>
    <x v="0"/>
    <x v="1"/>
    <x v="10"/>
    <x v="1"/>
    <x v="9"/>
    <x v="1"/>
    <x v="7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83"/>
    <x v="45"/>
    <x v="89"/>
    <x v="60"/>
    <x v="113"/>
    <x v="0"/>
    <x v="0"/>
    <x v="1"/>
    <x v="10"/>
    <x v="1"/>
    <x v="9"/>
    <x v="1"/>
    <x v="2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04"/>
    <x v="46"/>
    <x v="88"/>
    <x v="60"/>
    <x v="63"/>
    <x v="0"/>
    <x v="0"/>
    <x v="1"/>
    <x v="10"/>
    <x v="1"/>
    <x v="9"/>
    <x v="1"/>
    <x v="11"/>
    <x v="1"/>
    <x v="5"/>
    <x v="1"/>
    <x v="12"/>
    <x v="3"/>
    <x v="13"/>
    <x v="4"/>
    <x v="90"/>
    <x v="9"/>
    <x v="1"/>
    <x v="11"/>
    <x v="8"/>
    <x v="1"/>
    <x v="4"/>
    <x v="1"/>
    <x v="14"/>
    <x v="1"/>
    <x v="16"/>
    <x v="2"/>
    <x v="13"/>
    <x v="1"/>
    <x v="12"/>
    <x v="2"/>
    <x v="15"/>
    <x v="1"/>
    <x v="1"/>
    <x v="14"/>
  </r>
  <r>
    <x v="166"/>
    <x v="47"/>
    <x v="89"/>
    <x v="60"/>
    <x v="124"/>
    <x v="0"/>
    <x v="0"/>
    <x v="1"/>
    <x v="7"/>
    <x v="1"/>
    <x v="9"/>
    <x v="1"/>
    <x v="11"/>
    <x v="1"/>
    <x v="11"/>
    <x v="1"/>
    <x v="12"/>
    <x v="3"/>
    <x v="13"/>
    <x v="4"/>
    <x v="115"/>
    <x v="24"/>
    <x v="1"/>
    <x v="34"/>
    <x v="8"/>
    <x v="1"/>
    <x v="12"/>
    <x v="1"/>
    <x v="14"/>
    <x v="1"/>
    <x v="16"/>
    <x v="2"/>
    <x v="13"/>
    <x v="1"/>
    <x v="12"/>
    <x v="2"/>
    <x v="15"/>
    <x v="1"/>
    <x v="1"/>
    <x v="9"/>
  </r>
  <r>
    <x v="83"/>
    <x v="48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63"/>
    <x v="7"/>
    <x v="1"/>
    <x v="9"/>
    <x v="8"/>
    <x v="1"/>
    <x v="12"/>
    <x v="1"/>
    <x v="14"/>
    <x v="1"/>
    <x v="12"/>
    <x v="2"/>
    <x v="13"/>
    <x v="1"/>
    <x v="12"/>
    <x v="2"/>
    <x v="15"/>
    <x v="1"/>
    <x v="1"/>
    <x v="14"/>
  </r>
  <r>
    <x v="179"/>
    <x v="49"/>
    <x v="0"/>
    <x v="60"/>
    <x v="111"/>
    <x v="0"/>
    <x v="0"/>
    <x v="1"/>
    <x v="10"/>
    <x v="1"/>
    <x v="9"/>
    <x v="1"/>
    <x v="11"/>
    <x v="1"/>
    <x v="8"/>
    <x v="1"/>
    <x v="9"/>
    <x v="3"/>
    <x v="9"/>
    <x v="4"/>
    <x v="91"/>
    <x v="20"/>
    <x v="1"/>
    <x v="18"/>
    <x v="8"/>
    <x v="1"/>
    <x v="12"/>
    <x v="1"/>
    <x v="11"/>
    <x v="1"/>
    <x v="11"/>
    <x v="2"/>
    <x v="13"/>
    <x v="1"/>
    <x v="9"/>
    <x v="2"/>
    <x v="9"/>
    <x v="1"/>
    <x v="1"/>
    <x v="14"/>
  </r>
  <r>
    <x v="19"/>
    <x v="50"/>
    <x v="89"/>
    <x v="18"/>
    <x v="13"/>
    <x v="0"/>
    <x v="0"/>
    <x v="1"/>
    <x v="8"/>
    <x v="1"/>
    <x v="7"/>
    <x v="1"/>
    <x v="11"/>
    <x v="1"/>
    <x v="11"/>
    <x v="1"/>
    <x v="12"/>
    <x v="3"/>
    <x v="11"/>
    <x v="4"/>
    <x v="66"/>
    <x v="1"/>
    <x v="1"/>
    <x v="5"/>
    <x v="8"/>
    <x v="1"/>
    <x v="12"/>
    <x v="1"/>
    <x v="14"/>
    <x v="1"/>
    <x v="16"/>
    <x v="2"/>
    <x v="13"/>
    <x v="1"/>
    <x v="12"/>
    <x v="2"/>
    <x v="15"/>
    <x v="1"/>
    <x v="1"/>
    <x v="14"/>
  </r>
  <r>
    <x v="149"/>
    <x v="51"/>
    <x v="10"/>
    <x v="60"/>
    <x v="90"/>
    <x v="0"/>
    <x v="0"/>
    <x v="1"/>
    <x v="10"/>
    <x v="1"/>
    <x v="5"/>
    <x v="1"/>
    <x v="11"/>
    <x v="1"/>
    <x v="11"/>
    <x v="1"/>
    <x v="3"/>
    <x v="3"/>
    <x v="13"/>
    <x v="4"/>
    <x v="28"/>
    <x v="9"/>
    <x v="1"/>
    <x v="19"/>
    <x v="8"/>
    <x v="1"/>
    <x v="3"/>
    <x v="1"/>
    <x v="3"/>
    <x v="1"/>
    <x v="3"/>
    <x v="2"/>
    <x v="3"/>
    <x v="1"/>
    <x v="12"/>
    <x v="2"/>
    <x v="15"/>
    <x v="1"/>
    <x v="1"/>
    <x v="14"/>
  </r>
  <r>
    <x v="161"/>
    <x v="51"/>
    <x v="10"/>
    <x v="60"/>
    <x v="90"/>
    <x v="0"/>
    <x v="0"/>
    <x v="1"/>
    <x v="10"/>
    <x v="1"/>
    <x v="5"/>
    <x v="1"/>
    <x v="11"/>
    <x v="1"/>
    <x v="11"/>
    <x v="1"/>
    <x v="3"/>
    <x v="3"/>
    <x v="13"/>
    <x v="4"/>
    <x v="28"/>
    <x v="9"/>
    <x v="1"/>
    <x v="19"/>
    <x v="8"/>
    <x v="1"/>
    <x v="3"/>
    <x v="1"/>
    <x v="3"/>
    <x v="1"/>
    <x v="3"/>
    <x v="2"/>
    <x v="3"/>
    <x v="1"/>
    <x v="12"/>
    <x v="2"/>
    <x v="15"/>
    <x v="1"/>
    <x v="1"/>
    <x v="14"/>
  </r>
  <r>
    <x v="29"/>
    <x v="54"/>
    <x v="39"/>
    <x v="60"/>
    <x v="12"/>
    <x v="0"/>
    <x v="0"/>
    <x v="1"/>
    <x v="10"/>
    <x v="1"/>
    <x v="9"/>
    <x v="1"/>
    <x v="11"/>
    <x v="1"/>
    <x v="11"/>
    <x v="0"/>
    <x v="10"/>
    <x v="2"/>
    <x v="4"/>
    <x v="4"/>
    <x v="1"/>
    <x v="9"/>
    <x v="1"/>
    <x v="11"/>
    <x v="8"/>
    <x v="0"/>
    <x v="4"/>
    <x v="0"/>
    <x v="4"/>
    <x v="0"/>
    <x v="4"/>
    <x v="1"/>
    <x v="4"/>
    <x v="0"/>
    <x v="4"/>
    <x v="2"/>
    <x v="4"/>
    <x v="0"/>
    <x v="0"/>
    <x v="6"/>
  </r>
  <r>
    <x v="9"/>
    <x v="55"/>
    <x v="89"/>
    <x v="59"/>
    <x v="2"/>
    <x v="0"/>
    <x v="0"/>
    <x v="1"/>
    <x v="10"/>
    <x v="1"/>
    <x v="9"/>
    <x v="1"/>
    <x v="11"/>
    <x v="1"/>
    <x v="11"/>
    <x v="1"/>
    <x v="12"/>
    <x v="3"/>
    <x v="13"/>
    <x v="4"/>
    <x v="51"/>
    <x v="9"/>
    <x v="1"/>
    <x v="11"/>
    <x v="8"/>
    <x v="1"/>
    <x v="12"/>
    <x v="1"/>
    <x v="12"/>
    <x v="1"/>
    <x v="16"/>
    <x v="2"/>
    <x v="13"/>
    <x v="1"/>
    <x v="12"/>
    <x v="2"/>
    <x v="15"/>
    <x v="1"/>
    <x v="1"/>
    <x v="14"/>
  </r>
  <r>
    <x v="64"/>
    <x v="56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09"/>
    <x v="0"/>
    <x v="1"/>
    <x v="8"/>
    <x v="0"/>
    <x v="1"/>
    <x v="12"/>
    <x v="1"/>
    <x v="14"/>
    <x v="1"/>
    <x v="16"/>
    <x v="2"/>
    <x v="13"/>
    <x v="1"/>
    <x v="12"/>
    <x v="2"/>
    <x v="15"/>
    <x v="1"/>
    <x v="1"/>
    <x v="5"/>
  </r>
  <r>
    <x v="107"/>
    <x v="52"/>
    <x v="89"/>
    <x v="60"/>
    <x v="59"/>
    <x v="0"/>
    <x v="0"/>
    <x v="1"/>
    <x v="10"/>
    <x v="1"/>
    <x v="9"/>
    <x v="1"/>
    <x v="2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6"/>
    <x v="52"/>
    <x v="89"/>
    <x v="60"/>
    <x v="124"/>
    <x v="0"/>
    <x v="0"/>
    <x v="1"/>
    <x v="10"/>
    <x v="1"/>
    <x v="9"/>
    <x v="1"/>
    <x v="2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06"/>
    <x v="52"/>
    <x v="89"/>
    <x v="60"/>
    <x v="124"/>
    <x v="0"/>
    <x v="0"/>
    <x v="1"/>
    <x v="10"/>
    <x v="1"/>
    <x v="9"/>
    <x v="1"/>
    <x v="2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79"/>
    <x v="53"/>
    <x v="87"/>
    <x v="60"/>
    <x v="39"/>
    <x v="0"/>
    <x v="0"/>
    <x v="1"/>
    <x v="10"/>
    <x v="1"/>
    <x v="9"/>
    <x v="1"/>
    <x v="8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11"/>
    <x v="58"/>
    <x v="89"/>
    <x v="60"/>
    <x v="124"/>
    <x v="0"/>
    <x v="0"/>
    <x v="1"/>
    <x v="10"/>
    <x v="1"/>
    <x v="9"/>
    <x v="1"/>
    <x v="7"/>
    <x v="1"/>
    <x v="7"/>
    <x v="1"/>
    <x v="8"/>
    <x v="3"/>
    <x v="8"/>
    <x v="4"/>
    <x v="73"/>
    <x v="9"/>
    <x v="1"/>
    <x v="11"/>
    <x v="8"/>
    <x v="1"/>
    <x v="8"/>
    <x v="1"/>
    <x v="14"/>
    <x v="1"/>
    <x v="9"/>
    <x v="2"/>
    <x v="8"/>
    <x v="1"/>
    <x v="8"/>
    <x v="2"/>
    <x v="8"/>
    <x v="1"/>
    <x v="1"/>
    <x v="9"/>
  </r>
  <r>
    <x v="97"/>
    <x v="59"/>
    <x v="7"/>
    <x v="60"/>
    <x v="65"/>
    <x v="0"/>
    <x v="0"/>
    <x v="1"/>
    <x v="10"/>
    <x v="1"/>
    <x v="9"/>
    <x v="1"/>
    <x v="11"/>
    <x v="1"/>
    <x v="11"/>
    <x v="1"/>
    <x v="12"/>
    <x v="3"/>
    <x v="6"/>
    <x v="4"/>
    <x v="38"/>
    <x v="9"/>
    <x v="1"/>
    <x v="19"/>
    <x v="8"/>
    <x v="1"/>
    <x v="12"/>
    <x v="1"/>
    <x v="14"/>
    <x v="1"/>
    <x v="16"/>
    <x v="2"/>
    <x v="13"/>
    <x v="1"/>
    <x v="12"/>
    <x v="2"/>
    <x v="15"/>
    <x v="1"/>
    <x v="1"/>
    <x v="14"/>
  </r>
  <r>
    <x v="79"/>
    <x v="60"/>
    <x v="89"/>
    <x v="60"/>
    <x v="124"/>
    <x v="0"/>
    <x v="0"/>
    <x v="1"/>
    <x v="10"/>
    <x v="1"/>
    <x v="9"/>
    <x v="1"/>
    <x v="11"/>
    <x v="1"/>
    <x v="11"/>
    <x v="1"/>
    <x v="12"/>
    <x v="3"/>
    <x v="9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54"/>
    <x v="61"/>
    <x v="16"/>
    <x v="60"/>
    <x v="45"/>
    <x v="0"/>
    <x v="0"/>
    <x v="1"/>
    <x v="10"/>
    <x v="1"/>
    <x v="9"/>
    <x v="1"/>
    <x v="11"/>
    <x v="0"/>
    <x v="2"/>
    <x v="1"/>
    <x v="12"/>
    <x v="3"/>
    <x v="3"/>
    <x v="4"/>
    <x v="25"/>
    <x v="9"/>
    <x v="1"/>
    <x v="32"/>
    <x v="8"/>
    <x v="1"/>
    <x v="12"/>
    <x v="1"/>
    <x v="14"/>
    <x v="1"/>
    <x v="16"/>
    <x v="2"/>
    <x v="3"/>
    <x v="1"/>
    <x v="12"/>
    <x v="2"/>
    <x v="15"/>
    <x v="1"/>
    <x v="1"/>
    <x v="14"/>
  </r>
  <r>
    <x v="190"/>
    <x v="61"/>
    <x v="16"/>
    <x v="60"/>
    <x v="45"/>
    <x v="0"/>
    <x v="0"/>
    <x v="1"/>
    <x v="10"/>
    <x v="1"/>
    <x v="9"/>
    <x v="1"/>
    <x v="11"/>
    <x v="0"/>
    <x v="2"/>
    <x v="1"/>
    <x v="12"/>
    <x v="3"/>
    <x v="3"/>
    <x v="4"/>
    <x v="25"/>
    <x v="9"/>
    <x v="1"/>
    <x v="32"/>
    <x v="8"/>
    <x v="1"/>
    <x v="12"/>
    <x v="1"/>
    <x v="14"/>
    <x v="1"/>
    <x v="16"/>
    <x v="2"/>
    <x v="3"/>
    <x v="1"/>
    <x v="12"/>
    <x v="2"/>
    <x v="15"/>
    <x v="1"/>
    <x v="1"/>
    <x v="14"/>
  </r>
  <r>
    <x v="17"/>
    <x v="62"/>
    <x v="89"/>
    <x v="60"/>
    <x v="47"/>
    <x v="0"/>
    <x v="0"/>
    <x v="1"/>
    <x v="10"/>
    <x v="1"/>
    <x v="9"/>
    <x v="0"/>
    <x v="7"/>
    <x v="1"/>
    <x v="7"/>
    <x v="1"/>
    <x v="8"/>
    <x v="3"/>
    <x v="8"/>
    <x v="4"/>
    <x v="115"/>
    <x v="24"/>
    <x v="1"/>
    <x v="11"/>
    <x v="8"/>
    <x v="1"/>
    <x v="8"/>
    <x v="1"/>
    <x v="10"/>
    <x v="1"/>
    <x v="9"/>
    <x v="2"/>
    <x v="8"/>
    <x v="1"/>
    <x v="12"/>
    <x v="2"/>
    <x v="8"/>
    <x v="1"/>
    <x v="1"/>
    <x v="9"/>
  </r>
  <r>
    <x v="140"/>
    <x v="64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8"/>
    <x v="2"/>
    <x v="15"/>
    <x v="1"/>
    <x v="1"/>
    <x v="14"/>
  </r>
  <r>
    <x v="131"/>
    <x v="63"/>
    <x v="89"/>
    <x v="60"/>
    <x v="41"/>
    <x v="0"/>
    <x v="0"/>
    <x v="1"/>
    <x v="10"/>
    <x v="1"/>
    <x v="9"/>
    <x v="1"/>
    <x v="2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57"/>
    <x v="65"/>
    <x v="89"/>
    <x v="11"/>
    <x v="11"/>
    <x v="0"/>
    <x v="0"/>
    <x v="1"/>
    <x v="10"/>
    <x v="1"/>
    <x v="9"/>
    <x v="0"/>
    <x v="4"/>
    <x v="0"/>
    <x v="4"/>
    <x v="0"/>
    <x v="5"/>
    <x v="3"/>
    <x v="5"/>
    <x v="4"/>
    <x v="26"/>
    <x v="9"/>
    <x v="1"/>
    <x v="11"/>
    <x v="8"/>
    <x v="1"/>
    <x v="3"/>
    <x v="1"/>
    <x v="3"/>
    <x v="1"/>
    <x v="3"/>
    <x v="2"/>
    <x v="13"/>
    <x v="1"/>
    <x v="3"/>
    <x v="0"/>
    <x v="15"/>
    <x v="1"/>
    <x v="1"/>
    <x v="14"/>
  </r>
  <r>
    <x v="160"/>
    <x v="66"/>
    <x v="89"/>
    <x v="47"/>
    <x v="94"/>
    <x v="0"/>
    <x v="0"/>
    <x v="1"/>
    <x v="10"/>
    <x v="1"/>
    <x v="9"/>
    <x v="1"/>
    <x v="11"/>
    <x v="1"/>
    <x v="11"/>
    <x v="1"/>
    <x v="9"/>
    <x v="3"/>
    <x v="9"/>
    <x v="4"/>
    <x v="87"/>
    <x v="20"/>
    <x v="1"/>
    <x v="18"/>
    <x v="8"/>
    <x v="1"/>
    <x v="12"/>
    <x v="1"/>
    <x v="14"/>
    <x v="1"/>
    <x v="16"/>
    <x v="2"/>
    <x v="13"/>
    <x v="1"/>
    <x v="12"/>
    <x v="2"/>
    <x v="15"/>
    <x v="1"/>
    <x v="1"/>
    <x v="14"/>
  </r>
  <r>
    <x v="195"/>
    <x v="67"/>
    <x v="89"/>
    <x v="0"/>
    <x v="119"/>
    <x v="0"/>
    <x v="0"/>
    <x v="1"/>
    <x v="10"/>
    <x v="1"/>
    <x v="9"/>
    <x v="1"/>
    <x v="11"/>
    <x v="1"/>
    <x v="11"/>
    <x v="1"/>
    <x v="12"/>
    <x v="3"/>
    <x v="13"/>
    <x v="4"/>
    <x v="106"/>
    <x v="23"/>
    <x v="0"/>
    <x v="1"/>
    <x v="8"/>
    <x v="1"/>
    <x v="12"/>
    <x v="1"/>
    <x v="12"/>
    <x v="1"/>
    <x v="16"/>
    <x v="2"/>
    <x v="13"/>
    <x v="1"/>
    <x v="12"/>
    <x v="2"/>
    <x v="15"/>
    <x v="1"/>
    <x v="1"/>
    <x v="14"/>
  </r>
  <r>
    <x v="151"/>
    <x v="68"/>
    <x v="89"/>
    <x v="60"/>
    <x v="86"/>
    <x v="0"/>
    <x v="0"/>
    <x v="1"/>
    <x v="10"/>
    <x v="0"/>
    <x v="1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16"/>
    <x v="69"/>
    <x v="89"/>
    <x v="22"/>
    <x v="100"/>
    <x v="0"/>
    <x v="0"/>
    <x v="1"/>
    <x v="10"/>
    <x v="1"/>
    <x v="9"/>
    <x v="1"/>
    <x v="11"/>
    <x v="1"/>
    <x v="2"/>
    <x v="1"/>
    <x v="12"/>
    <x v="3"/>
    <x v="13"/>
    <x v="4"/>
    <x v="8"/>
    <x v="17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80"/>
    <x v="70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8"/>
    <x v="1"/>
    <x v="15"/>
    <x v="1"/>
    <x v="1"/>
    <x v="14"/>
  </r>
  <r>
    <x v="197"/>
    <x v="70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8"/>
    <x v="2"/>
    <x v="15"/>
    <x v="1"/>
    <x v="1"/>
    <x v="14"/>
  </r>
  <r>
    <x v="95"/>
    <x v="71"/>
    <x v="89"/>
    <x v="60"/>
    <x v="55"/>
    <x v="0"/>
    <x v="0"/>
    <x v="1"/>
    <x v="10"/>
    <x v="1"/>
    <x v="9"/>
    <x v="1"/>
    <x v="11"/>
    <x v="1"/>
    <x v="8"/>
    <x v="1"/>
    <x v="9"/>
    <x v="3"/>
    <x v="13"/>
    <x v="4"/>
    <x v="115"/>
    <x v="24"/>
    <x v="4"/>
    <x v="34"/>
    <x v="8"/>
    <x v="1"/>
    <x v="12"/>
    <x v="1"/>
    <x v="11"/>
    <x v="1"/>
    <x v="12"/>
    <x v="2"/>
    <x v="13"/>
    <x v="1"/>
    <x v="12"/>
    <x v="2"/>
    <x v="15"/>
    <x v="1"/>
    <x v="1"/>
    <x v="14"/>
  </r>
  <r>
    <x v="85"/>
    <x v="72"/>
    <x v="89"/>
    <x v="29"/>
    <x v="51"/>
    <x v="0"/>
    <x v="0"/>
    <x v="1"/>
    <x v="10"/>
    <x v="1"/>
    <x v="9"/>
    <x v="1"/>
    <x v="11"/>
    <x v="1"/>
    <x v="11"/>
    <x v="1"/>
    <x v="12"/>
    <x v="2"/>
    <x v="10"/>
    <x v="4"/>
    <x v="15"/>
    <x v="8"/>
    <x v="1"/>
    <x v="34"/>
    <x v="8"/>
    <x v="1"/>
    <x v="10"/>
    <x v="1"/>
    <x v="11"/>
    <x v="1"/>
    <x v="14"/>
    <x v="2"/>
    <x v="13"/>
    <x v="1"/>
    <x v="12"/>
    <x v="2"/>
    <x v="15"/>
    <x v="1"/>
    <x v="1"/>
    <x v="14"/>
  </r>
  <r>
    <x v="122"/>
    <x v="73"/>
    <x v="89"/>
    <x v="60"/>
    <x v="124"/>
    <x v="0"/>
    <x v="0"/>
    <x v="1"/>
    <x v="10"/>
    <x v="1"/>
    <x v="9"/>
    <x v="1"/>
    <x v="11"/>
    <x v="1"/>
    <x v="4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07"/>
    <x v="74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9"/>
    <x v="2"/>
    <x v="15"/>
    <x v="1"/>
    <x v="1"/>
    <x v="14"/>
  </r>
  <r>
    <x v="137"/>
    <x v="75"/>
    <x v="89"/>
    <x v="60"/>
    <x v="124"/>
    <x v="0"/>
    <x v="0"/>
    <x v="1"/>
    <x v="10"/>
    <x v="1"/>
    <x v="9"/>
    <x v="1"/>
    <x v="9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87"/>
    <x v="75"/>
    <x v="89"/>
    <x v="27"/>
    <x v="124"/>
    <x v="0"/>
    <x v="0"/>
    <x v="1"/>
    <x v="10"/>
    <x v="1"/>
    <x v="9"/>
    <x v="1"/>
    <x v="11"/>
    <x v="1"/>
    <x v="2"/>
    <x v="1"/>
    <x v="12"/>
    <x v="3"/>
    <x v="13"/>
    <x v="4"/>
    <x v="4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32"/>
    <x v="75"/>
    <x v="40"/>
    <x v="31"/>
    <x v="22"/>
    <x v="0"/>
    <x v="0"/>
    <x v="1"/>
    <x v="10"/>
    <x v="1"/>
    <x v="9"/>
    <x v="0"/>
    <x v="9"/>
    <x v="0"/>
    <x v="7"/>
    <x v="0"/>
    <x v="8"/>
    <x v="2"/>
    <x v="8"/>
    <x v="4"/>
    <x v="3"/>
    <x v="9"/>
    <x v="1"/>
    <x v="11"/>
    <x v="8"/>
    <x v="0"/>
    <x v="8"/>
    <x v="0"/>
    <x v="10"/>
    <x v="0"/>
    <x v="9"/>
    <x v="0"/>
    <x v="8"/>
    <x v="0"/>
    <x v="8"/>
    <x v="2"/>
    <x v="8"/>
    <x v="0"/>
    <x v="0"/>
    <x v="9"/>
  </r>
  <r>
    <x v="137"/>
    <x v="75"/>
    <x v="89"/>
    <x v="60"/>
    <x v="124"/>
    <x v="0"/>
    <x v="0"/>
    <x v="1"/>
    <x v="10"/>
    <x v="1"/>
    <x v="9"/>
    <x v="1"/>
    <x v="11"/>
    <x v="1"/>
    <x v="11"/>
    <x v="1"/>
    <x v="8"/>
    <x v="3"/>
    <x v="9"/>
    <x v="4"/>
    <x v="115"/>
    <x v="24"/>
    <x v="4"/>
    <x v="34"/>
    <x v="8"/>
    <x v="1"/>
    <x v="12"/>
    <x v="1"/>
    <x v="14"/>
    <x v="1"/>
    <x v="16"/>
    <x v="2"/>
    <x v="13"/>
    <x v="1"/>
    <x v="8"/>
    <x v="2"/>
    <x v="15"/>
    <x v="1"/>
    <x v="1"/>
    <x v="14"/>
  </r>
  <r>
    <x v="16"/>
    <x v="75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8"/>
    <x v="1"/>
    <x v="15"/>
    <x v="1"/>
    <x v="1"/>
    <x v="14"/>
  </r>
  <r>
    <x v="93"/>
    <x v="76"/>
    <x v="30"/>
    <x v="36"/>
    <x v="57"/>
    <x v="0"/>
    <x v="0"/>
    <x v="1"/>
    <x v="10"/>
    <x v="1"/>
    <x v="9"/>
    <x v="1"/>
    <x v="11"/>
    <x v="1"/>
    <x v="11"/>
    <x v="1"/>
    <x v="9"/>
    <x v="2"/>
    <x v="9"/>
    <x v="4"/>
    <x v="75"/>
    <x v="20"/>
    <x v="1"/>
    <x v="18"/>
    <x v="8"/>
    <x v="0"/>
    <x v="9"/>
    <x v="1"/>
    <x v="11"/>
    <x v="1"/>
    <x v="11"/>
    <x v="2"/>
    <x v="9"/>
    <x v="1"/>
    <x v="12"/>
    <x v="2"/>
    <x v="9"/>
    <x v="1"/>
    <x v="1"/>
    <x v="10"/>
  </r>
  <r>
    <x v="18"/>
    <x v="76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04"/>
    <x v="24"/>
    <x v="4"/>
    <x v="34"/>
    <x v="8"/>
    <x v="1"/>
    <x v="12"/>
    <x v="1"/>
    <x v="14"/>
    <x v="1"/>
    <x v="16"/>
    <x v="2"/>
    <x v="13"/>
    <x v="1"/>
    <x v="12"/>
    <x v="2"/>
    <x v="9"/>
    <x v="1"/>
    <x v="1"/>
    <x v="14"/>
  </r>
  <r>
    <x v="107"/>
    <x v="77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37"/>
    <x v="9"/>
    <x v="1"/>
    <x v="11"/>
    <x v="8"/>
    <x v="1"/>
    <x v="12"/>
    <x v="1"/>
    <x v="14"/>
    <x v="1"/>
    <x v="16"/>
    <x v="2"/>
    <x v="13"/>
    <x v="1"/>
    <x v="12"/>
    <x v="2"/>
    <x v="3"/>
    <x v="1"/>
    <x v="1"/>
    <x v="4"/>
  </r>
  <r>
    <x v="112"/>
    <x v="78"/>
    <x v="4"/>
    <x v="60"/>
    <x v="69"/>
    <x v="0"/>
    <x v="0"/>
    <x v="1"/>
    <x v="10"/>
    <x v="1"/>
    <x v="9"/>
    <x v="1"/>
    <x v="11"/>
    <x v="1"/>
    <x v="11"/>
    <x v="1"/>
    <x v="12"/>
    <x v="3"/>
    <x v="13"/>
    <x v="4"/>
    <x v="47"/>
    <x v="20"/>
    <x v="1"/>
    <x v="18"/>
    <x v="8"/>
    <x v="1"/>
    <x v="12"/>
    <x v="1"/>
    <x v="14"/>
    <x v="1"/>
    <x v="16"/>
    <x v="2"/>
    <x v="13"/>
    <x v="1"/>
    <x v="12"/>
    <x v="2"/>
    <x v="15"/>
    <x v="1"/>
    <x v="1"/>
    <x v="14"/>
  </r>
  <r>
    <x v="174"/>
    <x v="79"/>
    <x v="89"/>
    <x v="60"/>
    <x v="101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23"/>
    <x v="80"/>
    <x v="70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47"/>
    <x v="81"/>
    <x v="11"/>
    <x v="28"/>
    <x v="34"/>
    <x v="0"/>
    <x v="0"/>
    <x v="1"/>
    <x v="10"/>
    <x v="1"/>
    <x v="9"/>
    <x v="1"/>
    <x v="11"/>
    <x v="0"/>
    <x v="5"/>
    <x v="0"/>
    <x v="6"/>
    <x v="3"/>
    <x v="13"/>
    <x v="4"/>
    <x v="61"/>
    <x v="16"/>
    <x v="1"/>
    <x v="16"/>
    <x v="8"/>
    <x v="1"/>
    <x v="12"/>
    <x v="1"/>
    <x v="14"/>
    <x v="1"/>
    <x v="3"/>
    <x v="2"/>
    <x v="13"/>
    <x v="1"/>
    <x v="12"/>
    <x v="2"/>
    <x v="15"/>
    <x v="1"/>
    <x v="1"/>
    <x v="14"/>
  </r>
  <r>
    <x v="47"/>
    <x v="82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47"/>
    <x v="83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47"/>
    <x v="84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26"/>
    <x v="85"/>
    <x v="89"/>
    <x v="54"/>
    <x v="76"/>
    <x v="0"/>
    <x v="0"/>
    <x v="1"/>
    <x v="10"/>
    <x v="1"/>
    <x v="9"/>
    <x v="1"/>
    <x v="11"/>
    <x v="1"/>
    <x v="11"/>
    <x v="1"/>
    <x v="12"/>
    <x v="3"/>
    <x v="13"/>
    <x v="4"/>
    <x v="93"/>
    <x v="9"/>
    <x v="1"/>
    <x v="11"/>
    <x v="8"/>
    <x v="1"/>
    <x v="12"/>
    <x v="1"/>
    <x v="14"/>
    <x v="1"/>
    <x v="16"/>
    <x v="2"/>
    <x v="13"/>
    <x v="1"/>
    <x v="12"/>
    <x v="2"/>
    <x v="15"/>
    <x v="1"/>
    <x v="1"/>
    <x v="14"/>
  </r>
  <r>
    <x v="55"/>
    <x v="87"/>
    <x v="89"/>
    <x v="16"/>
    <x v="37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2"/>
    <x v="1"/>
    <x v="16"/>
    <x v="2"/>
    <x v="13"/>
    <x v="1"/>
    <x v="12"/>
    <x v="2"/>
    <x v="15"/>
    <x v="1"/>
    <x v="1"/>
    <x v="14"/>
  </r>
  <r>
    <x v="5"/>
    <x v="88"/>
    <x v="32"/>
    <x v="60"/>
    <x v="78"/>
    <x v="0"/>
    <x v="0"/>
    <x v="1"/>
    <x v="10"/>
    <x v="1"/>
    <x v="9"/>
    <x v="1"/>
    <x v="11"/>
    <x v="1"/>
    <x v="11"/>
    <x v="1"/>
    <x v="12"/>
    <x v="3"/>
    <x v="13"/>
    <x v="4"/>
    <x v="50"/>
    <x v="20"/>
    <x v="1"/>
    <x v="18"/>
    <x v="8"/>
    <x v="1"/>
    <x v="12"/>
    <x v="1"/>
    <x v="14"/>
    <x v="1"/>
    <x v="11"/>
    <x v="2"/>
    <x v="10"/>
    <x v="1"/>
    <x v="9"/>
    <x v="2"/>
    <x v="15"/>
    <x v="1"/>
    <x v="1"/>
    <x v="14"/>
  </r>
  <r>
    <x v="51"/>
    <x v="89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8"/>
    <x v="2"/>
    <x v="15"/>
    <x v="1"/>
    <x v="1"/>
    <x v="14"/>
  </r>
  <r>
    <x v="36"/>
    <x v="90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9"/>
    <x v="1"/>
    <x v="11"/>
    <x v="8"/>
    <x v="1"/>
    <x v="12"/>
    <x v="1"/>
    <x v="10"/>
    <x v="1"/>
    <x v="16"/>
    <x v="2"/>
    <x v="13"/>
    <x v="1"/>
    <x v="12"/>
    <x v="2"/>
    <x v="15"/>
    <x v="1"/>
    <x v="1"/>
    <x v="14"/>
  </r>
  <r>
    <x v="75"/>
    <x v="91"/>
    <x v="17"/>
    <x v="56"/>
    <x v="49"/>
    <x v="0"/>
    <x v="0"/>
    <x v="1"/>
    <x v="10"/>
    <x v="1"/>
    <x v="9"/>
    <x v="1"/>
    <x v="11"/>
    <x v="1"/>
    <x v="11"/>
    <x v="0"/>
    <x v="9"/>
    <x v="2"/>
    <x v="9"/>
    <x v="4"/>
    <x v="21"/>
    <x v="13"/>
    <x v="1"/>
    <x v="19"/>
    <x v="8"/>
    <x v="0"/>
    <x v="9"/>
    <x v="1"/>
    <x v="11"/>
    <x v="0"/>
    <x v="13"/>
    <x v="1"/>
    <x v="9"/>
    <x v="1"/>
    <x v="9"/>
    <x v="2"/>
    <x v="6"/>
    <x v="1"/>
    <x v="1"/>
    <x v="5"/>
  </r>
  <r>
    <x v="103"/>
    <x v="92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1"/>
    <x v="34"/>
    <x v="8"/>
    <x v="1"/>
    <x v="12"/>
    <x v="1"/>
    <x v="14"/>
    <x v="1"/>
    <x v="16"/>
    <x v="2"/>
    <x v="13"/>
    <x v="1"/>
    <x v="12"/>
    <x v="2"/>
    <x v="15"/>
    <x v="1"/>
    <x v="1"/>
    <x v="9"/>
  </r>
  <r>
    <x v="53"/>
    <x v="86"/>
    <x v="89"/>
    <x v="60"/>
    <x v="124"/>
    <x v="0"/>
    <x v="0"/>
    <x v="1"/>
    <x v="10"/>
    <x v="1"/>
    <x v="9"/>
    <x v="1"/>
    <x v="9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52"/>
    <x v="86"/>
    <x v="89"/>
    <x v="60"/>
    <x v="124"/>
    <x v="0"/>
    <x v="0"/>
    <x v="1"/>
    <x v="10"/>
    <x v="1"/>
    <x v="9"/>
    <x v="1"/>
    <x v="9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51"/>
    <x v="89"/>
    <x v="89"/>
    <x v="60"/>
    <x v="124"/>
    <x v="0"/>
    <x v="0"/>
    <x v="1"/>
    <x v="10"/>
    <x v="1"/>
    <x v="9"/>
    <x v="1"/>
    <x v="9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75"/>
    <x v="91"/>
    <x v="89"/>
    <x v="60"/>
    <x v="49"/>
    <x v="0"/>
    <x v="0"/>
    <x v="1"/>
    <x v="10"/>
    <x v="1"/>
    <x v="9"/>
    <x v="0"/>
    <x v="3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09"/>
    <x v="93"/>
    <x v="65"/>
    <x v="60"/>
    <x v="56"/>
    <x v="0"/>
    <x v="0"/>
    <x v="1"/>
    <x v="10"/>
    <x v="1"/>
    <x v="9"/>
    <x v="1"/>
    <x v="1"/>
    <x v="0"/>
    <x v="1"/>
    <x v="1"/>
    <x v="12"/>
    <x v="2"/>
    <x v="2"/>
    <x v="4"/>
    <x v="78"/>
    <x v="9"/>
    <x v="1"/>
    <x v="11"/>
    <x v="8"/>
    <x v="1"/>
    <x v="12"/>
    <x v="0"/>
    <x v="2"/>
    <x v="0"/>
    <x v="2"/>
    <x v="1"/>
    <x v="2"/>
    <x v="1"/>
    <x v="2"/>
    <x v="2"/>
    <x v="2"/>
    <x v="1"/>
    <x v="1"/>
    <x v="3"/>
  </r>
  <r>
    <x v="154"/>
    <x v="94"/>
    <x v="89"/>
    <x v="60"/>
    <x v="124"/>
    <x v="0"/>
    <x v="0"/>
    <x v="1"/>
    <x v="10"/>
    <x v="1"/>
    <x v="9"/>
    <x v="1"/>
    <x v="11"/>
    <x v="1"/>
    <x v="5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71"/>
    <x v="94"/>
    <x v="89"/>
    <x v="60"/>
    <x v="124"/>
    <x v="0"/>
    <x v="0"/>
    <x v="1"/>
    <x v="10"/>
    <x v="1"/>
    <x v="9"/>
    <x v="1"/>
    <x v="11"/>
    <x v="1"/>
    <x v="5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78"/>
    <x v="94"/>
    <x v="89"/>
    <x v="60"/>
    <x v="124"/>
    <x v="0"/>
    <x v="0"/>
    <x v="1"/>
    <x v="10"/>
    <x v="1"/>
    <x v="9"/>
    <x v="1"/>
    <x v="11"/>
    <x v="1"/>
    <x v="5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64"/>
    <x v="95"/>
    <x v="89"/>
    <x v="60"/>
    <x v="58"/>
    <x v="0"/>
    <x v="0"/>
    <x v="1"/>
    <x v="10"/>
    <x v="1"/>
    <x v="9"/>
    <x v="1"/>
    <x v="11"/>
    <x v="1"/>
    <x v="11"/>
    <x v="1"/>
    <x v="2"/>
    <x v="3"/>
    <x v="13"/>
    <x v="4"/>
    <x v="64"/>
    <x v="9"/>
    <x v="1"/>
    <x v="11"/>
    <x v="8"/>
    <x v="1"/>
    <x v="12"/>
    <x v="1"/>
    <x v="10"/>
    <x v="1"/>
    <x v="9"/>
    <x v="2"/>
    <x v="13"/>
    <x v="1"/>
    <x v="8"/>
    <x v="2"/>
    <x v="8"/>
    <x v="1"/>
    <x v="1"/>
    <x v="14"/>
  </r>
  <r>
    <x v="155"/>
    <x v="95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0"/>
    <x v="1"/>
    <x v="16"/>
    <x v="2"/>
    <x v="13"/>
    <x v="1"/>
    <x v="8"/>
    <x v="2"/>
    <x v="15"/>
    <x v="1"/>
    <x v="1"/>
    <x v="14"/>
  </r>
  <r>
    <x v="105"/>
    <x v="96"/>
    <x v="20"/>
    <x v="60"/>
    <x v="124"/>
    <x v="0"/>
    <x v="0"/>
    <x v="1"/>
    <x v="10"/>
    <x v="1"/>
    <x v="9"/>
    <x v="1"/>
    <x v="11"/>
    <x v="1"/>
    <x v="11"/>
    <x v="1"/>
    <x v="12"/>
    <x v="3"/>
    <x v="13"/>
    <x v="4"/>
    <x v="10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68"/>
    <x v="97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84"/>
    <x v="9"/>
    <x v="1"/>
    <x v="11"/>
    <x v="8"/>
    <x v="1"/>
    <x v="12"/>
    <x v="1"/>
    <x v="14"/>
    <x v="1"/>
    <x v="7"/>
    <x v="2"/>
    <x v="13"/>
    <x v="1"/>
    <x v="11"/>
    <x v="2"/>
    <x v="11"/>
    <x v="0"/>
    <x v="0"/>
    <x v="12"/>
  </r>
  <r>
    <x v="24"/>
    <x v="98"/>
    <x v="89"/>
    <x v="60"/>
    <x v="124"/>
    <x v="0"/>
    <x v="0"/>
    <x v="1"/>
    <x v="10"/>
    <x v="1"/>
    <x v="9"/>
    <x v="1"/>
    <x v="11"/>
    <x v="1"/>
    <x v="11"/>
    <x v="1"/>
    <x v="8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38"/>
    <x v="99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8"/>
    <x v="2"/>
    <x v="15"/>
    <x v="1"/>
    <x v="1"/>
    <x v="14"/>
  </r>
  <r>
    <x v="164"/>
    <x v="95"/>
    <x v="89"/>
    <x v="55"/>
    <x v="58"/>
    <x v="0"/>
    <x v="0"/>
    <x v="1"/>
    <x v="10"/>
    <x v="1"/>
    <x v="9"/>
    <x v="1"/>
    <x v="10"/>
    <x v="1"/>
    <x v="10"/>
    <x v="1"/>
    <x v="12"/>
    <x v="1"/>
    <x v="12"/>
    <x v="3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43"/>
    <x v="98"/>
    <x v="89"/>
    <x v="24"/>
    <x v="73"/>
    <x v="0"/>
    <x v="0"/>
    <x v="1"/>
    <x v="10"/>
    <x v="1"/>
    <x v="9"/>
    <x v="1"/>
    <x v="3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46"/>
    <x v="100"/>
    <x v="46"/>
    <x v="60"/>
    <x v="42"/>
    <x v="0"/>
    <x v="0"/>
    <x v="1"/>
    <x v="10"/>
    <x v="1"/>
    <x v="9"/>
    <x v="1"/>
    <x v="11"/>
    <x v="1"/>
    <x v="3"/>
    <x v="1"/>
    <x v="12"/>
    <x v="3"/>
    <x v="13"/>
    <x v="4"/>
    <x v="115"/>
    <x v="24"/>
    <x v="4"/>
    <x v="34"/>
    <x v="8"/>
    <x v="1"/>
    <x v="12"/>
    <x v="1"/>
    <x v="14"/>
    <x v="1"/>
    <x v="5"/>
    <x v="2"/>
    <x v="13"/>
    <x v="1"/>
    <x v="12"/>
    <x v="2"/>
    <x v="15"/>
    <x v="1"/>
    <x v="1"/>
    <x v="14"/>
  </r>
  <r>
    <x v="112"/>
    <x v="101"/>
    <x v="78"/>
    <x v="60"/>
    <x v="70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0"/>
    <x v="1"/>
    <x v="14"/>
    <x v="1"/>
    <x v="16"/>
    <x v="2"/>
    <x v="13"/>
    <x v="1"/>
    <x v="12"/>
    <x v="2"/>
    <x v="15"/>
    <x v="1"/>
    <x v="1"/>
    <x v="14"/>
  </r>
  <r>
    <x v="136"/>
    <x v="102"/>
    <x v="34"/>
    <x v="60"/>
    <x v="81"/>
    <x v="0"/>
    <x v="0"/>
    <x v="1"/>
    <x v="10"/>
    <x v="1"/>
    <x v="9"/>
    <x v="0"/>
    <x v="0"/>
    <x v="0"/>
    <x v="0"/>
    <x v="0"/>
    <x v="1"/>
    <x v="2"/>
    <x v="1"/>
    <x v="4"/>
    <x v="35"/>
    <x v="9"/>
    <x v="1"/>
    <x v="19"/>
    <x v="8"/>
    <x v="0"/>
    <x v="1"/>
    <x v="0"/>
    <x v="1"/>
    <x v="0"/>
    <x v="1"/>
    <x v="2"/>
    <x v="1"/>
    <x v="1"/>
    <x v="1"/>
    <x v="2"/>
    <x v="1"/>
    <x v="1"/>
    <x v="1"/>
    <x v="2"/>
  </r>
  <r>
    <x v="18"/>
    <x v="103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1"/>
    <x v="34"/>
    <x v="8"/>
    <x v="1"/>
    <x v="12"/>
    <x v="1"/>
    <x v="14"/>
    <x v="1"/>
    <x v="16"/>
    <x v="2"/>
    <x v="13"/>
    <x v="1"/>
    <x v="12"/>
    <x v="2"/>
    <x v="15"/>
    <x v="1"/>
    <x v="1"/>
    <x v="9"/>
  </r>
  <r>
    <x v="57"/>
    <x v="103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1"/>
    <x v="34"/>
    <x v="8"/>
    <x v="1"/>
    <x v="12"/>
    <x v="1"/>
    <x v="14"/>
    <x v="1"/>
    <x v="16"/>
    <x v="2"/>
    <x v="13"/>
    <x v="1"/>
    <x v="12"/>
    <x v="2"/>
    <x v="15"/>
    <x v="1"/>
    <x v="1"/>
    <x v="9"/>
  </r>
  <r>
    <x v="69"/>
    <x v="104"/>
    <x v="48"/>
    <x v="60"/>
    <x v="124"/>
    <x v="0"/>
    <x v="0"/>
    <x v="1"/>
    <x v="10"/>
    <x v="1"/>
    <x v="9"/>
    <x v="1"/>
    <x v="11"/>
    <x v="1"/>
    <x v="11"/>
    <x v="1"/>
    <x v="12"/>
    <x v="3"/>
    <x v="13"/>
    <x v="4"/>
    <x v="49"/>
    <x v="9"/>
    <x v="1"/>
    <x v="11"/>
    <x v="8"/>
    <x v="1"/>
    <x v="12"/>
    <x v="1"/>
    <x v="14"/>
    <x v="1"/>
    <x v="7"/>
    <x v="2"/>
    <x v="13"/>
    <x v="1"/>
    <x v="12"/>
    <x v="2"/>
    <x v="15"/>
    <x v="1"/>
    <x v="1"/>
    <x v="14"/>
  </r>
  <r>
    <x v="189"/>
    <x v="104"/>
    <x v="47"/>
    <x v="60"/>
    <x v="115"/>
    <x v="0"/>
    <x v="0"/>
    <x v="1"/>
    <x v="10"/>
    <x v="1"/>
    <x v="9"/>
    <x v="1"/>
    <x v="11"/>
    <x v="1"/>
    <x v="11"/>
    <x v="1"/>
    <x v="12"/>
    <x v="3"/>
    <x v="13"/>
    <x v="4"/>
    <x v="49"/>
    <x v="9"/>
    <x v="1"/>
    <x v="11"/>
    <x v="8"/>
    <x v="1"/>
    <x v="12"/>
    <x v="1"/>
    <x v="10"/>
    <x v="1"/>
    <x v="7"/>
    <x v="2"/>
    <x v="13"/>
    <x v="1"/>
    <x v="12"/>
    <x v="2"/>
    <x v="15"/>
    <x v="1"/>
    <x v="1"/>
    <x v="14"/>
  </r>
  <r>
    <x v="107"/>
    <x v="105"/>
    <x v="58"/>
    <x v="34"/>
    <x v="18"/>
    <x v="0"/>
    <x v="0"/>
    <x v="1"/>
    <x v="10"/>
    <x v="1"/>
    <x v="9"/>
    <x v="1"/>
    <x v="11"/>
    <x v="1"/>
    <x v="11"/>
    <x v="0"/>
    <x v="11"/>
    <x v="2"/>
    <x v="11"/>
    <x v="4"/>
    <x v="89"/>
    <x v="9"/>
    <x v="1"/>
    <x v="11"/>
    <x v="8"/>
    <x v="0"/>
    <x v="11"/>
    <x v="0"/>
    <x v="13"/>
    <x v="0"/>
    <x v="15"/>
    <x v="1"/>
    <x v="11"/>
    <x v="0"/>
    <x v="11"/>
    <x v="2"/>
    <x v="15"/>
    <x v="1"/>
    <x v="1"/>
    <x v="12"/>
  </r>
  <r>
    <x v="10"/>
    <x v="106"/>
    <x v="89"/>
    <x v="15"/>
    <x v="5"/>
    <x v="0"/>
    <x v="0"/>
    <x v="1"/>
    <x v="10"/>
    <x v="1"/>
    <x v="9"/>
    <x v="1"/>
    <x v="11"/>
    <x v="0"/>
    <x v="9"/>
    <x v="0"/>
    <x v="5"/>
    <x v="3"/>
    <x v="13"/>
    <x v="4"/>
    <x v="83"/>
    <x v="9"/>
    <x v="1"/>
    <x v="11"/>
    <x v="8"/>
    <x v="1"/>
    <x v="12"/>
    <x v="1"/>
    <x v="6"/>
    <x v="1"/>
    <x v="16"/>
    <x v="2"/>
    <x v="13"/>
    <x v="1"/>
    <x v="12"/>
    <x v="2"/>
    <x v="15"/>
    <x v="1"/>
    <x v="1"/>
    <x v="14"/>
  </r>
  <r>
    <x v="35"/>
    <x v="107"/>
    <x v="53"/>
    <x v="45"/>
    <x v="23"/>
    <x v="0"/>
    <x v="0"/>
    <x v="1"/>
    <x v="10"/>
    <x v="1"/>
    <x v="9"/>
    <x v="1"/>
    <x v="6"/>
    <x v="1"/>
    <x v="6"/>
    <x v="1"/>
    <x v="7"/>
    <x v="3"/>
    <x v="7"/>
    <x v="4"/>
    <x v="115"/>
    <x v="24"/>
    <x v="4"/>
    <x v="34"/>
    <x v="8"/>
    <x v="1"/>
    <x v="10"/>
    <x v="1"/>
    <x v="8"/>
    <x v="1"/>
    <x v="8"/>
    <x v="2"/>
    <x v="13"/>
    <x v="1"/>
    <x v="12"/>
    <x v="2"/>
    <x v="15"/>
    <x v="1"/>
    <x v="1"/>
    <x v="14"/>
  </r>
  <r>
    <x v="33"/>
    <x v="108"/>
    <x v="89"/>
    <x v="60"/>
    <x v="124"/>
    <x v="0"/>
    <x v="0"/>
    <x v="1"/>
    <x v="10"/>
    <x v="1"/>
    <x v="9"/>
    <x v="1"/>
    <x v="6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49"/>
    <x v="108"/>
    <x v="89"/>
    <x v="60"/>
    <x v="124"/>
    <x v="0"/>
    <x v="0"/>
    <x v="1"/>
    <x v="10"/>
    <x v="1"/>
    <x v="9"/>
    <x v="1"/>
    <x v="6"/>
    <x v="1"/>
    <x v="6"/>
    <x v="1"/>
    <x v="7"/>
    <x v="3"/>
    <x v="7"/>
    <x v="4"/>
    <x v="115"/>
    <x v="24"/>
    <x v="4"/>
    <x v="34"/>
    <x v="8"/>
    <x v="1"/>
    <x v="7"/>
    <x v="1"/>
    <x v="9"/>
    <x v="1"/>
    <x v="8"/>
    <x v="2"/>
    <x v="13"/>
    <x v="1"/>
    <x v="12"/>
    <x v="2"/>
    <x v="15"/>
    <x v="1"/>
    <x v="1"/>
    <x v="14"/>
  </r>
  <r>
    <x v="129"/>
    <x v="108"/>
    <x v="76"/>
    <x v="60"/>
    <x v="77"/>
    <x v="0"/>
    <x v="0"/>
    <x v="1"/>
    <x v="10"/>
    <x v="1"/>
    <x v="9"/>
    <x v="1"/>
    <x v="6"/>
    <x v="1"/>
    <x v="6"/>
    <x v="1"/>
    <x v="7"/>
    <x v="3"/>
    <x v="7"/>
    <x v="4"/>
    <x v="20"/>
    <x v="10"/>
    <x v="1"/>
    <x v="13"/>
    <x v="8"/>
    <x v="1"/>
    <x v="7"/>
    <x v="0"/>
    <x v="9"/>
    <x v="1"/>
    <x v="8"/>
    <x v="2"/>
    <x v="13"/>
    <x v="1"/>
    <x v="12"/>
    <x v="2"/>
    <x v="15"/>
    <x v="1"/>
    <x v="1"/>
    <x v="14"/>
  </r>
  <r>
    <x v="18"/>
    <x v="108"/>
    <x v="89"/>
    <x v="60"/>
    <x v="124"/>
    <x v="0"/>
    <x v="0"/>
    <x v="1"/>
    <x v="10"/>
    <x v="1"/>
    <x v="9"/>
    <x v="1"/>
    <x v="6"/>
    <x v="1"/>
    <x v="6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66"/>
    <x v="109"/>
    <x v="38"/>
    <x v="60"/>
    <x v="124"/>
    <x v="0"/>
    <x v="0"/>
    <x v="1"/>
    <x v="10"/>
    <x v="1"/>
    <x v="9"/>
    <x v="1"/>
    <x v="11"/>
    <x v="1"/>
    <x v="11"/>
    <x v="1"/>
    <x v="12"/>
    <x v="3"/>
    <x v="13"/>
    <x v="4"/>
    <x v="58"/>
    <x v="9"/>
    <x v="1"/>
    <x v="11"/>
    <x v="8"/>
    <x v="1"/>
    <x v="12"/>
    <x v="1"/>
    <x v="14"/>
    <x v="1"/>
    <x v="16"/>
    <x v="2"/>
    <x v="10"/>
    <x v="1"/>
    <x v="12"/>
    <x v="2"/>
    <x v="9"/>
    <x v="1"/>
    <x v="1"/>
    <x v="14"/>
  </r>
  <r>
    <x v="199"/>
    <x v="109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36"/>
    <x v="110"/>
    <x v="89"/>
    <x v="60"/>
    <x v="124"/>
    <x v="0"/>
    <x v="0"/>
    <x v="1"/>
    <x v="10"/>
    <x v="1"/>
    <x v="9"/>
    <x v="1"/>
    <x v="11"/>
    <x v="1"/>
    <x v="8"/>
    <x v="1"/>
    <x v="9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25"/>
    <x v="111"/>
    <x v="89"/>
    <x v="60"/>
    <x v="124"/>
    <x v="0"/>
    <x v="0"/>
    <x v="1"/>
    <x v="10"/>
    <x v="1"/>
    <x v="9"/>
    <x v="1"/>
    <x v="11"/>
    <x v="1"/>
    <x v="5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77"/>
    <x v="112"/>
    <x v="63"/>
    <x v="60"/>
    <x v="112"/>
    <x v="0"/>
    <x v="0"/>
    <x v="1"/>
    <x v="10"/>
    <x v="1"/>
    <x v="9"/>
    <x v="1"/>
    <x v="11"/>
    <x v="1"/>
    <x v="11"/>
    <x v="0"/>
    <x v="2"/>
    <x v="3"/>
    <x v="13"/>
    <x v="4"/>
    <x v="82"/>
    <x v="20"/>
    <x v="1"/>
    <x v="18"/>
    <x v="8"/>
    <x v="1"/>
    <x v="12"/>
    <x v="1"/>
    <x v="14"/>
    <x v="1"/>
    <x v="16"/>
    <x v="2"/>
    <x v="6"/>
    <x v="1"/>
    <x v="6"/>
    <x v="2"/>
    <x v="15"/>
    <x v="1"/>
    <x v="1"/>
    <x v="14"/>
  </r>
  <r>
    <x v="10"/>
    <x v="113"/>
    <x v="55"/>
    <x v="60"/>
    <x v="124"/>
    <x v="0"/>
    <x v="0"/>
    <x v="1"/>
    <x v="10"/>
    <x v="1"/>
    <x v="9"/>
    <x v="1"/>
    <x v="11"/>
    <x v="1"/>
    <x v="11"/>
    <x v="1"/>
    <x v="12"/>
    <x v="3"/>
    <x v="13"/>
    <x v="4"/>
    <x v="92"/>
    <x v="9"/>
    <x v="1"/>
    <x v="11"/>
    <x v="8"/>
    <x v="1"/>
    <x v="12"/>
    <x v="1"/>
    <x v="14"/>
    <x v="1"/>
    <x v="16"/>
    <x v="2"/>
    <x v="13"/>
    <x v="1"/>
    <x v="5"/>
    <x v="2"/>
    <x v="15"/>
    <x v="1"/>
    <x v="1"/>
    <x v="14"/>
  </r>
  <r>
    <x v="52"/>
    <x v="114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1"/>
    <x v="34"/>
    <x v="8"/>
    <x v="1"/>
    <x v="12"/>
    <x v="1"/>
    <x v="14"/>
    <x v="1"/>
    <x v="16"/>
    <x v="2"/>
    <x v="13"/>
    <x v="1"/>
    <x v="12"/>
    <x v="2"/>
    <x v="15"/>
    <x v="1"/>
    <x v="1"/>
    <x v="9"/>
  </r>
  <r>
    <x v="206"/>
    <x v="115"/>
    <x v="89"/>
    <x v="58"/>
    <x v="95"/>
    <x v="0"/>
    <x v="0"/>
    <x v="1"/>
    <x v="10"/>
    <x v="1"/>
    <x v="9"/>
    <x v="1"/>
    <x v="11"/>
    <x v="1"/>
    <x v="11"/>
    <x v="1"/>
    <x v="12"/>
    <x v="2"/>
    <x v="6"/>
    <x v="4"/>
    <x v="70"/>
    <x v="9"/>
    <x v="1"/>
    <x v="11"/>
    <x v="8"/>
    <x v="0"/>
    <x v="6"/>
    <x v="0"/>
    <x v="7"/>
    <x v="1"/>
    <x v="16"/>
    <x v="2"/>
    <x v="9"/>
    <x v="1"/>
    <x v="12"/>
    <x v="2"/>
    <x v="15"/>
    <x v="1"/>
    <x v="1"/>
    <x v="14"/>
  </r>
  <r>
    <x v="67"/>
    <x v="115"/>
    <x v="89"/>
    <x v="26"/>
    <x v="123"/>
    <x v="0"/>
    <x v="0"/>
    <x v="1"/>
    <x v="10"/>
    <x v="1"/>
    <x v="9"/>
    <x v="1"/>
    <x v="11"/>
    <x v="1"/>
    <x v="5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48"/>
    <x v="115"/>
    <x v="89"/>
    <x v="26"/>
    <x v="124"/>
    <x v="0"/>
    <x v="0"/>
    <x v="1"/>
    <x v="10"/>
    <x v="1"/>
    <x v="9"/>
    <x v="1"/>
    <x v="11"/>
    <x v="1"/>
    <x v="5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49"/>
    <x v="116"/>
    <x v="71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4"/>
    <x v="1"/>
    <x v="1"/>
    <x v="14"/>
  </r>
  <r>
    <x v="4"/>
    <x v="117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37"/>
    <x v="9"/>
    <x v="1"/>
    <x v="11"/>
    <x v="8"/>
    <x v="1"/>
    <x v="12"/>
    <x v="1"/>
    <x v="14"/>
    <x v="1"/>
    <x v="16"/>
    <x v="2"/>
    <x v="13"/>
    <x v="1"/>
    <x v="12"/>
    <x v="2"/>
    <x v="2"/>
    <x v="0"/>
    <x v="0"/>
    <x v="3"/>
  </r>
  <r>
    <x v="194"/>
    <x v="118"/>
    <x v="75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2"/>
    <x v="1"/>
    <x v="1"/>
    <x v="14"/>
  </r>
  <r>
    <x v="181"/>
    <x v="119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52"/>
    <x v="9"/>
    <x v="1"/>
    <x v="11"/>
    <x v="8"/>
    <x v="1"/>
    <x v="12"/>
    <x v="1"/>
    <x v="14"/>
    <x v="1"/>
    <x v="16"/>
    <x v="2"/>
    <x v="13"/>
    <x v="1"/>
    <x v="12"/>
    <x v="2"/>
    <x v="15"/>
    <x v="1"/>
    <x v="1"/>
    <x v="5"/>
  </r>
  <r>
    <x v="31"/>
    <x v="120"/>
    <x v="89"/>
    <x v="60"/>
    <x v="124"/>
    <x v="0"/>
    <x v="0"/>
    <x v="1"/>
    <x v="10"/>
    <x v="1"/>
    <x v="9"/>
    <x v="1"/>
    <x v="11"/>
    <x v="1"/>
    <x v="11"/>
    <x v="1"/>
    <x v="1"/>
    <x v="3"/>
    <x v="13"/>
    <x v="4"/>
    <x v="115"/>
    <x v="24"/>
    <x v="4"/>
    <x v="34"/>
    <x v="8"/>
    <x v="1"/>
    <x v="1"/>
    <x v="1"/>
    <x v="1"/>
    <x v="1"/>
    <x v="16"/>
    <x v="2"/>
    <x v="13"/>
    <x v="1"/>
    <x v="12"/>
    <x v="2"/>
    <x v="15"/>
    <x v="1"/>
    <x v="1"/>
    <x v="14"/>
  </r>
  <r>
    <x v="100"/>
    <x v="121"/>
    <x v="39"/>
    <x v="60"/>
    <x v="60"/>
    <x v="0"/>
    <x v="0"/>
    <x v="1"/>
    <x v="10"/>
    <x v="1"/>
    <x v="9"/>
    <x v="1"/>
    <x v="11"/>
    <x v="1"/>
    <x v="11"/>
    <x v="1"/>
    <x v="10"/>
    <x v="3"/>
    <x v="4"/>
    <x v="4"/>
    <x v="1"/>
    <x v="9"/>
    <x v="1"/>
    <x v="11"/>
    <x v="8"/>
    <x v="1"/>
    <x v="4"/>
    <x v="1"/>
    <x v="4"/>
    <x v="1"/>
    <x v="4"/>
    <x v="2"/>
    <x v="4"/>
    <x v="1"/>
    <x v="4"/>
    <x v="2"/>
    <x v="4"/>
    <x v="1"/>
    <x v="1"/>
    <x v="6"/>
  </r>
  <r>
    <x v="144"/>
    <x v="122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9"/>
    <x v="1"/>
    <x v="1"/>
    <x v="14"/>
  </r>
  <r>
    <x v="92"/>
    <x v="123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11"/>
    <x v="124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4"/>
    <x v="5"/>
    <x v="3"/>
    <x v="2"/>
    <x v="8"/>
    <x v="1"/>
    <x v="12"/>
    <x v="1"/>
    <x v="14"/>
    <x v="1"/>
    <x v="16"/>
    <x v="2"/>
    <x v="13"/>
    <x v="1"/>
    <x v="12"/>
    <x v="2"/>
    <x v="15"/>
    <x v="1"/>
    <x v="1"/>
    <x v="7"/>
  </r>
  <r>
    <x v="36"/>
    <x v="127"/>
    <x v="89"/>
    <x v="60"/>
    <x v="87"/>
    <x v="0"/>
    <x v="0"/>
    <x v="1"/>
    <x v="10"/>
    <x v="1"/>
    <x v="9"/>
    <x v="1"/>
    <x v="2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1"/>
    <x v="133"/>
    <x v="19"/>
    <x v="60"/>
    <x v="6"/>
    <x v="0"/>
    <x v="0"/>
    <x v="1"/>
    <x v="10"/>
    <x v="1"/>
    <x v="9"/>
    <x v="1"/>
    <x v="8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21"/>
    <x v="125"/>
    <x v="89"/>
    <x v="60"/>
    <x v="124"/>
    <x v="0"/>
    <x v="0"/>
    <x v="1"/>
    <x v="10"/>
    <x v="1"/>
    <x v="9"/>
    <x v="1"/>
    <x v="9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21"/>
    <x v="126"/>
    <x v="80"/>
    <x v="60"/>
    <x v="15"/>
    <x v="0"/>
    <x v="0"/>
    <x v="1"/>
    <x v="10"/>
    <x v="1"/>
    <x v="9"/>
    <x v="0"/>
    <x v="10"/>
    <x v="0"/>
    <x v="10"/>
    <x v="1"/>
    <x v="2"/>
    <x v="3"/>
    <x v="8"/>
    <x v="4"/>
    <x v="17"/>
    <x v="12"/>
    <x v="1"/>
    <x v="11"/>
    <x v="8"/>
    <x v="1"/>
    <x v="12"/>
    <x v="1"/>
    <x v="10"/>
    <x v="1"/>
    <x v="9"/>
    <x v="2"/>
    <x v="13"/>
    <x v="1"/>
    <x v="8"/>
    <x v="2"/>
    <x v="8"/>
    <x v="1"/>
    <x v="1"/>
    <x v="9"/>
  </r>
  <r>
    <x v="95"/>
    <x v="126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7"/>
    <x v="12"/>
    <x v="1"/>
    <x v="11"/>
    <x v="8"/>
    <x v="1"/>
    <x v="12"/>
    <x v="1"/>
    <x v="14"/>
    <x v="1"/>
    <x v="10"/>
    <x v="2"/>
    <x v="13"/>
    <x v="1"/>
    <x v="8"/>
    <x v="1"/>
    <x v="15"/>
    <x v="1"/>
    <x v="1"/>
    <x v="9"/>
  </r>
  <r>
    <x v="200"/>
    <x v="126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7"/>
    <x v="12"/>
    <x v="1"/>
    <x v="11"/>
    <x v="8"/>
    <x v="1"/>
    <x v="12"/>
    <x v="1"/>
    <x v="14"/>
    <x v="1"/>
    <x v="16"/>
    <x v="2"/>
    <x v="13"/>
    <x v="1"/>
    <x v="8"/>
    <x v="2"/>
    <x v="15"/>
    <x v="1"/>
    <x v="1"/>
    <x v="14"/>
  </r>
  <r>
    <x v="36"/>
    <x v="127"/>
    <x v="89"/>
    <x v="60"/>
    <x v="124"/>
    <x v="0"/>
    <x v="0"/>
    <x v="1"/>
    <x v="10"/>
    <x v="1"/>
    <x v="9"/>
    <x v="1"/>
    <x v="11"/>
    <x v="1"/>
    <x v="11"/>
    <x v="1"/>
    <x v="3"/>
    <x v="3"/>
    <x v="3"/>
    <x v="4"/>
    <x v="48"/>
    <x v="9"/>
    <x v="1"/>
    <x v="11"/>
    <x v="5"/>
    <x v="1"/>
    <x v="12"/>
    <x v="1"/>
    <x v="14"/>
    <x v="1"/>
    <x v="16"/>
    <x v="2"/>
    <x v="13"/>
    <x v="1"/>
    <x v="12"/>
    <x v="2"/>
    <x v="15"/>
    <x v="1"/>
    <x v="1"/>
    <x v="14"/>
  </r>
  <r>
    <x v="68"/>
    <x v="127"/>
    <x v="89"/>
    <x v="32"/>
    <x v="124"/>
    <x v="0"/>
    <x v="0"/>
    <x v="1"/>
    <x v="10"/>
    <x v="1"/>
    <x v="9"/>
    <x v="1"/>
    <x v="11"/>
    <x v="1"/>
    <x v="11"/>
    <x v="1"/>
    <x v="3"/>
    <x v="3"/>
    <x v="3"/>
    <x v="4"/>
    <x v="48"/>
    <x v="9"/>
    <x v="1"/>
    <x v="11"/>
    <x v="5"/>
    <x v="1"/>
    <x v="12"/>
    <x v="1"/>
    <x v="14"/>
    <x v="1"/>
    <x v="16"/>
    <x v="2"/>
    <x v="13"/>
    <x v="1"/>
    <x v="12"/>
    <x v="2"/>
    <x v="15"/>
    <x v="1"/>
    <x v="1"/>
    <x v="14"/>
  </r>
  <r>
    <x v="63"/>
    <x v="128"/>
    <x v="6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9"/>
    <x v="1"/>
    <x v="16"/>
    <x v="2"/>
    <x v="13"/>
    <x v="1"/>
    <x v="12"/>
    <x v="2"/>
    <x v="15"/>
    <x v="1"/>
    <x v="1"/>
    <x v="14"/>
  </r>
  <r>
    <x v="42"/>
    <x v="129"/>
    <x v="54"/>
    <x v="60"/>
    <x v="28"/>
    <x v="0"/>
    <x v="0"/>
    <x v="1"/>
    <x v="10"/>
    <x v="1"/>
    <x v="9"/>
    <x v="1"/>
    <x v="11"/>
    <x v="1"/>
    <x v="11"/>
    <x v="1"/>
    <x v="12"/>
    <x v="3"/>
    <x v="13"/>
    <x v="4"/>
    <x v="12"/>
    <x v="12"/>
    <x v="1"/>
    <x v="11"/>
    <x v="8"/>
    <x v="1"/>
    <x v="12"/>
    <x v="1"/>
    <x v="14"/>
    <x v="1"/>
    <x v="8"/>
    <x v="2"/>
    <x v="13"/>
    <x v="1"/>
    <x v="12"/>
    <x v="2"/>
    <x v="15"/>
    <x v="1"/>
    <x v="1"/>
    <x v="7"/>
  </r>
  <r>
    <x v="38"/>
    <x v="130"/>
    <x v="89"/>
    <x v="52"/>
    <x v="25"/>
    <x v="0"/>
    <x v="0"/>
    <x v="1"/>
    <x v="10"/>
    <x v="1"/>
    <x v="9"/>
    <x v="1"/>
    <x v="11"/>
    <x v="1"/>
    <x v="11"/>
    <x v="1"/>
    <x v="12"/>
    <x v="3"/>
    <x v="9"/>
    <x v="4"/>
    <x v="36"/>
    <x v="9"/>
    <x v="1"/>
    <x v="11"/>
    <x v="8"/>
    <x v="1"/>
    <x v="12"/>
    <x v="1"/>
    <x v="14"/>
    <x v="1"/>
    <x v="16"/>
    <x v="2"/>
    <x v="13"/>
    <x v="1"/>
    <x v="12"/>
    <x v="2"/>
    <x v="15"/>
    <x v="1"/>
    <x v="1"/>
    <x v="14"/>
  </r>
  <r>
    <x v="159"/>
    <x v="134"/>
    <x v="89"/>
    <x v="38"/>
    <x v="92"/>
    <x v="0"/>
    <x v="0"/>
    <x v="1"/>
    <x v="10"/>
    <x v="1"/>
    <x v="9"/>
    <x v="1"/>
    <x v="11"/>
    <x v="1"/>
    <x v="2"/>
    <x v="1"/>
    <x v="12"/>
    <x v="3"/>
    <x v="13"/>
    <x v="4"/>
    <x v="42"/>
    <x v="16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89"/>
    <x v="131"/>
    <x v="89"/>
    <x v="60"/>
    <x v="5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99"/>
    <x v="132"/>
    <x v="38"/>
    <x v="60"/>
    <x v="124"/>
    <x v="0"/>
    <x v="0"/>
    <x v="1"/>
    <x v="10"/>
    <x v="1"/>
    <x v="9"/>
    <x v="1"/>
    <x v="11"/>
    <x v="1"/>
    <x v="11"/>
    <x v="1"/>
    <x v="12"/>
    <x v="3"/>
    <x v="13"/>
    <x v="4"/>
    <x v="58"/>
    <x v="9"/>
    <x v="1"/>
    <x v="11"/>
    <x v="8"/>
    <x v="1"/>
    <x v="12"/>
    <x v="1"/>
    <x v="14"/>
    <x v="1"/>
    <x v="16"/>
    <x v="2"/>
    <x v="10"/>
    <x v="1"/>
    <x v="12"/>
    <x v="2"/>
    <x v="15"/>
    <x v="1"/>
    <x v="1"/>
    <x v="14"/>
  </r>
  <r>
    <x v="72"/>
    <x v="135"/>
    <x v="35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6"/>
    <x v="1"/>
    <x v="12"/>
    <x v="2"/>
    <x v="2"/>
    <x v="1"/>
    <x v="1"/>
    <x v="14"/>
  </r>
  <r>
    <x v="25"/>
    <x v="136"/>
    <x v="29"/>
    <x v="60"/>
    <x v="124"/>
    <x v="0"/>
    <x v="0"/>
    <x v="1"/>
    <x v="10"/>
    <x v="1"/>
    <x v="9"/>
    <x v="1"/>
    <x v="11"/>
    <x v="1"/>
    <x v="11"/>
    <x v="1"/>
    <x v="12"/>
    <x v="3"/>
    <x v="13"/>
    <x v="4"/>
    <x v="60"/>
    <x v="20"/>
    <x v="1"/>
    <x v="18"/>
    <x v="4"/>
    <x v="1"/>
    <x v="12"/>
    <x v="1"/>
    <x v="14"/>
    <x v="1"/>
    <x v="16"/>
    <x v="2"/>
    <x v="13"/>
    <x v="1"/>
    <x v="12"/>
    <x v="2"/>
    <x v="9"/>
    <x v="1"/>
    <x v="1"/>
    <x v="14"/>
  </r>
  <r>
    <x v="46"/>
    <x v="137"/>
    <x v="2"/>
    <x v="10"/>
    <x v="40"/>
    <x v="0"/>
    <x v="0"/>
    <x v="1"/>
    <x v="10"/>
    <x v="1"/>
    <x v="9"/>
    <x v="1"/>
    <x v="11"/>
    <x v="1"/>
    <x v="11"/>
    <x v="1"/>
    <x v="12"/>
    <x v="3"/>
    <x v="13"/>
    <x v="4"/>
    <x v="108"/>
    <x v="17"/>
    <x v="1"/>
    <x v="31"/>
    <x v="8"/>
    <x v="1"/>
    <x v="12"/>
    <x v="1"/>
    <x v="12"/>
    <x v="1"/>
    <x v="16"/>
    <x v="2"/>
    <x v="13"/>
    <x v="1"/>
    <x v="12"/>
    <x v="2"/>
    <x v="15"/>
    <x v="1"/>
    <x v="1"/>
    <x v="14"/>
  </r>
  <r>
    <x v="197"/>
    <x v="138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04"/>
    <x v="24"/>
    <x v="4"/>
    <x v="34"/>
    <x v="8"/>
    <x v="1"/>
    <x v="12"/>
    <x v="1"/>
    <x v="14"/>
    <x v="1"/>
    <x v="16"/>
    <x v="2"/>
    <x v="13"/>
    <x v="1"/>
    <x v="12"/>
    <x v="2"/>
    <x v="9"/>
    <x v="1"/>
    <x v="1"/>
    <x v="14"/>
  </r>
  <r>
    <x v="37"/>
    <x v="140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1"/>
    <x v="34"/>
    <x v="8"/>
    <x v="1"/>
    <x v="12"/>
    <x v="1"/>
    <x v="14"/>
    <x v="1"/>
    <x v="16"/>
    <x v="2"/>
    <x v="13"/>
    <x v="1"/>
    <x v="12"/>
    <x v="2"/>
    <x v="15"/>
    <x v="1"/>
    <x v="1"/>
    <x v="9"/>
  </r>
  <r>
    <x v="121"/>
    <x v="140"/>
    <x v="89"/>
    <x v="17"/>
    <x v="72"/>
    <x v="0"/>
    <x v="0"/>
    <x v="1"/>
    <x v="10"/>
    <x v="1"/>
    <x v="9"/>
    <x v="1"/>
    <x v="11"/>
    <x v="1"/>
    <x v="11"/>
    <x v="1"/>
    <x v="12"/>
    <x v="3"/>
    <x v="13"/>
    <x v="4"/>
    <x v="23"/>
    <x v="9"/>
    <x v="1"/>
    <x v="11"/>
    <x v="8"/>
    <x v="1"/>
    <x v="10"/>
    <x v="1"/>
    <x v="12"/>
    <x v="1"/>
    <x v="16"/>
    <x v="2"/>
    <x v="13"/>
    <x v="1"/>
    <x v="12"/>
    <x v="2"/>
    <x v="15"/>
    <x v="1"/>
    <x v="1"/>
    <x v="14"/>
  </r>
  <r>
    <x v="134"/>
    <x v="140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1"/>
    <x v="34"/>
    <x v="8"/>
    <x v="1"/>
    <x v="12"/>
    <x v="1"/>
    <x v="14"/>
    <x v="1"/>
    <x v="16"/>
    <x v="2"/>
    <x v="13"/>
    <x v="1"/>
    <x v="12"/>
    <x v="2"/>
    <x v="15"/>
    <x v="1"/>
    <x v="1"/>
    <x v="9"/>
  </r>
  <r>
    <x v="107"/>
    <x v="139"/>
    <x v="89"/>
    <x v="60"/>
    <x v="124"/>
    <x v="0"/>
    <x v="0"/>
    <x v="1"/>
    <x v="10"/>
    <x v="1"/>
    <x v="9"/>
    <x v="1"/>
    <x v="3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75"/>
    <x v="139"/>
    <x v="89"/>
    <x v="60"/>
    <x v="124"/>
    <x v="0"/>
    <x v="0"/>
    <x v="1"/>
    <x v="10"/>
    <x v="1"/>
    <x v="9"/>
    <x v="1"/>
    <x v="3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23"/>
    <x v="141"/>
    <x v="89"/>
    <x v="1"/>
    <x v="17"/>
    <x v="0"/>
    <x v="0"/>
    <x v="1"/>
    <x v="10"/>
    <x v="1"/>
    <x v="9"/>
    <x v="1"/>
    <x v="11"/>
    <x v="0"/>
    <x v="4"/>
    <x v="1"/>
    <x v="10"/>
    <x v="3"/>
    <x v="10"/>
    <x v="4"/>
    <x v="69"/>
    <x v="6"/>
    <x v="1"/>
    <x v="4"/>
    <x v="8"/>
    <x v="1"/>
    <x v="12"/>
    <x v="1"/>
    <x v="14"/>
    <x v="1"/>
    <x v="16"/>
    <x v="2"/>
    <x v="13"/>
    <x v="1"/>
    <x v="12"/>
    <x v="2"/>
    <x v="15"/>
    <x v="1"/>
    <x v="1"/>
    <x v="14"/>
  </r>
  <r>
    <x v="12"/>
    <x v="143"/>
    <x v="83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11"/>
    <x v="143"/>
    <x v="83"/>
    <x v="60"/>
    <x v="68"/>
    <x v="0"/>
    <x v="0"/>
    <x v="1"/>
    <x v="10"/>
    <x v="1"/>
    <x v="9"/>
    <x v="1"/>
    <x v="11"/>
    <x v="1"/>
    <x v="11"/>
    <x v="1"/>
    <x v="12"/>
    <x v="3"/>
    <x v="13"/>
    <x v="4"/>
    <x v="76"/>
    <x v="3"/>
    <x v="1"/>
    <x v="22"/>
    <x v="8"/>
    <x v="1"/>
    <x v="12"/>
    <x v="1"/>
    <x v="14"/>
    <x v="1"/>
    <x v="16"/>
    <x v="2"/>
    <x v="13"/>
    <x v="1"/>
    <x v="12"/>
    <x v="2"/>
    <x v="4"/>
    <x v="1"/>
    <x v="1"/>
    <x v="14"/>
  </r>
  <r>
    <x v="174"/>
    <x v="144"/>
    <x v="31"/>
    <x v="60"/>
    <x v="105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4"/>
  </r>
  <r>
    <x v="170"/>
    <x v="142"/>
    <x v="79"/>
    <x v="60"/>
    <x v="104"/>
    <x v="0"/>
    <x v="0"/>
    <x v="1"/>
    <x v="10"/>
    <x v="1"/>
    <x v="9"/>
    <x v="1"/>
    <x v="10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45"/>
    <x v="145"/>
    <x v="61"/>
    <x v="60"/>
    <x v="84"/>
    <x v="0"/>
    <x v="0"/>
    <x v="1"/>
    <x v="10"/>
    <x v="1"/>
    <x v="9"/>
    <x v="1"/>
    <x v="11"/>
    <x v="1"/>
    <x v="0"/>
    <x v="1"/>
    <x v="12"/>
    <x v="3"/>
    <x v="13"/>
    <x v="4"/>
    <x v="115"/>
    <x v="24"/>
    <x v="4"/>
    <x v="34"/>
    <x v="8"/>
    <x v="1"/>
    <x v="1"/>
    <x v="1"/>
    <x v="14"/>
    <x v="1"/>
    <x v="1"/>
    <x v="2"/>
    <x v="1"/>
    <x v="1"/>
    <x v="12"/>
    <x v="2"/>
    <x v="15"/>
    <x v="1"/>
    <x v="1"/>
    <x v="14"/>
  </r>
  <r>
    <x v="177"/>
    <x v="147"/>
    <x v="84"/>
    <x v="60"/>
    <x v="110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7"/>
    <x v="1"/>
    <x v="14"/>
    <x v="1"/>
    <x v="16"/>
    <x v="2"/>
    <x v="13"/>
    <x v="1"/>
    <x v="12"/>
    <x v="2"/>
    <x v="15"/>
    <x v="1"/>
    <x v="1"/>
    <x v="14"/>
  </r>
  <r>
    <x v="150"/>
    <x v="148"/>
    <x v="60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69"/>
    <x v="146"/>
    <x v="89"/>
    <x v="60"/>
    <x v="102"/>
    <x v="0"/>
    <x v="0"/>
    <x v="1"/>
    <x v="10"/>
    <x v="1"/>
    <x v="9"/>
    <x v="1"/>
    <x v="2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01"/>
    <x v="149"/>
    <x v="89"/>
    <x v="60"/>
    <x v="61"/>
    <x v="0"/>
    <x v="0"/>
    <x v="1"/>
    <x v="10"/>
    <x v="1"/>
    <x v="9"/>
    <x v="1"/>
    <x v="2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21"/>
    <x v="151"/>
    <x v="89"/>
    <x v="60"/>
    <x v="124"/>
    <x v="0"/>
    <x v="0"/>
    <x v="1"/>
    <x v="10"/>
    <x v="1"/>
    <x v="9"/>
    <x v="1"/>
    <x v="11"/>
    <x v="1"/>
    <x v="8"/>
    <x v="1"/>
    <x v="10"/>
    <x v="3"/>
    <x v="9"/>
    <x v="4"/>
    <x v="99"/>
    <x v="17"/>
    <x v="1"/>
    <x v="17"/>
    <x v="8"/>
    <x v="1"/>
    <x v="12"/>
    <x v="1"/>
    <x v="14"/>
    <x v="1"/>
    <x v="16"/>
    <x v="2"/>
    <x v="13"/>
    <x v="1"/>
    <x v="12"/>
    <x v="2"/>
    <x v="15"/>
    <x v="1"/>
    <x v="1"/>
    <x v="9"/>
  </r>
  <r>
    <x v="58"/>
    <x v="151"/>
    <x v="23"/>
    <x v="60"/>
    <x v="35"/>
    <x v="0"/>
    <x v="0"/>
    <x v="1"/>
    <x v="10"/>
    <x v="1"/>
    <x v="9"/>
    <x v="1"/>
    <x v="11"/>
    <x v="1"/>
    <x v="11"/>
    <x v="1"/>
    <x v="10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4"/>
  </r>
  <r>
    <x v="208"/>
    <x v="150"/>
    <x v="89"/>
    <x v="23"/>
    <x v="108"/>
    <x v="0"/>
    <x v="0"/>
    <x v="1"/>
    <x v="10"/>
    <x v="1"/>
    <x v="9"/>
    <x v="1"/>
    <x v="11"/>
    <x v="1"/>
    <x v="11"/>
    <x v="1"/>
    <x v="12"/>
    <x v="2"/>
    <x v="5"/>
    <x v="4"/>
    <x v="7"/>
    <x v="9"/>
    <x v="1"/>
    <x v="19"/>
    <x v="8"/>
    <x v="0"/>
    <x v="5"/>
    <x v="0"/>
    <x v="6"/>
    <x v="0"/>
    <x v="6"/>
    <x v="1"/>
    <x v="5"/>
    <x v="1"/>
    <x v="5"/>
    <x v="2"/>
    <x v="5"/>
    <x v="0"/>
    <x v="0"/>
    <x v="7"/>
  </r>
  <r>
    <x v="153"/>
    <x v="152"/>
    <x v="82"/>
    <x v="60"/>
    <x v="88"/>
    <x v="0"/>
    <x v="0"/>
    <x v="1"/>
    <x v="10"/>
    <x v="1"/>
    <x v="9"/>
    <x v="1"/>
    <x v="11"/>
    <x v="1"/>
    <x v="11"/>
    <x v="1"/>
    <x v="12"/>
    <x v="3"/>
    <x v="13"/>
    <x v="4"/>
    <x v="85"/>
    <x v="4"/>
    <x v="1"/>
    <x v="3"/>
    <x v="8"/>
    <x v="1"/>
    <x v="2"/>
    <x v="1"/>
    <x v="14"/>
    <x v="1"/>
    <x v="16"/>
    <x v="2"/>
    <x v="13"/>
    <x v="1"/>
    <x v="12"/>
    <x v="2"/>
    <x v="15"/>
    <x v="1"/>
    <x v="1"/>
    <x v="14"/>
  </r>
  <r>
    <x v="26"/>
    <x v="153"/>
    <x v="89"/>
    <x v="60"/>
    <x v="124"/>
    <x v="0"/>
    <x v="0"/>
    <x v="1"/>
    <x v="10"/>
    <x v="1"/>
    <x v="9"/>
    <x v="1"/>
    <x v="11"/>
    <x v="1"/>
    <x v="5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73"/>
    <x v="154"/>
    <x v="26"/>
    <x v="60"/>
    <x v="20"/>
    <x v="0"/>
    <x v="0"/>
    <x v="1"/>
    <x v="10"/>
    <x v="1"/>
    <x v="9"/>
    <x v="1"/>
    <x v="11"/>
    <x v="1"/>
    <x v="11"/>
    <x v="1"/>
    <x v="12"/>
    <x v="3"/>
    <x v="13"/>
    <x v="4"/>
    <x v="54"/>
    <x v="16"/>
    <x v="1"/>
    <x v="16"/>
    <x v="8"/>
    <x v="1"/>
    <x v="12"/>
    <x v="1"/>
    <x v="14"/>
    <x v="1"/>
    <x v="16"/>
    <x v="2"/>
    <x v="13"/>
    <x v="1"/>
    <x v="12"/>
    <x v="2"/>
    <x v="15"/>
    <x v="1"/>
    <x v="1"/>
    <x v="14"/>
  </r>
  <r>
    <x v="65"/>
    <x v="156"/>
    <x v="89"/>
    <x v="60"/>
    <x v="124"/>
    <x v="0"/>
    <x v="0"/>
    <x v="1"/>
    <x v="10"/>
    <x v="1"/>
    <x v="9"/>
    <x v="1"/>
    <x v="11"/>
    <x v="1"/>
    <x v="8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41"/>
    <x v="155"/>
    <x v="89"/>
    <x v="60"/>
    <x v="27"/>
    <x v="0"/>
    <x v="0"/>
    <x v="1"/>
    <x v="10"/>
    <x v="1"/>
    <x v="9"/>
    <x v="1"/>
    <x v="11"/>
    <x v="1"/>
    <x v="11"/>
    <x v="1"/>
    <x v="10"/>
    <x v="3"/>
    <x v="13"/>
    <x v="4"/>
    <x v="115"/>
    <x v="24"/>
    <x v="4"/>
    <x v="34"/>
    <x v="6"/>
    <x v="1"/>
    <x v="12"/>
    <x v="1"/>
    <x v="14"/>
    <x v="1"/>
    <x v="16"/>
    <x v="2"/>
    <x v="13"/>
    <x v="1"/>
    <x v="12"/>
    <x v="2"/>
    <x v="15"/>
    <x v="1"/>
    <x v="1"/>
    <x v="14"/>
  </r>
  <r>
    <x v="191"/>
    <x v="157"/>
    <x v="89"/>
    <x v="60"/>
    <x v="116"/>
    <x v="0"/>
    <x v="0"/>
    <x v="1"/>
    <x v="10"/>
    <x v="1"/>
    <x v="9"/>
    <x v="1"/>
    <x v="11"/>
    <x v="1"/>
    <x v="11"/>
    <x v="1"/>
    <x v="12"/>
    <x v="3"/>
    <x v="13"/>
    <x v="4"/>
    <x v="77"/>
    <x v="9"/>
    <x v="1"/>
    <x v="11"/>
    <x v="8"/>
    <x v="1"/>
    <x v="12"/>
    <x v="1"/>
    <x v="14"/>
    <x v="1"/>
    <x v="1"/>
    <x v="2"/>
    <x v="1"/>
    <x v="1"/>
    <x v="12"/>
    <x v="2"/>
    <x v="15"/>
    <x v="1"/>
    <x v="1"/>
    <x v="14"/>
  </r>
  <r>
    <x v="104"/>
    <x v="158"/>
    <x v="66"/>
    <x v="60"/>
    <x v="64"/>
    <x v="0"/>
    <x v="0"/>
    <x v="1"/>
    <x v="10"/>
    <x v="1"/>
    <x v="9"/>
    <x v="1"/>
    <x v="11"/>
    <x v="1"/>
    <x v="11"/>
    <x v="1"/>
    <x v="12"/>
    <x v="3"/>
    <x v="13"/>
    <x v="4"/>
    <x v="115"/>
    <x v="9"/>
    <x v="1"/>
    <x v="11"/>
    <x v="8"/>
    <x v="1"/>
    <x v="12"/>
    <x v="1"/>
    <x v="5"/>
    <x v="1"/>
    <x v="16"/>
    <x v="2"/>
    <x v="13"/>
    <x v="1"/>
    <x v="12"/>
    <x v="2"/>
    <x v="15"/>
    <x v="1"/>
    <x v="1"/>
    <x v="14"/>
  </r>
  <r>
    <x v="166"/>
    <x v="158"/>
    <x v="66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9"/>
    <x v="1"/>
    <x v="11"/>
    <x v="8"/>
    <x v="1"/>
    <x v="12"/>
    <x v="1"/>
    <x v="5"/>
    <x v="1"/>
    <x v="16"/>
    <x v="2"/>
    <x v="13"/>
    <x v="1"/>
    <x v="12"/>
    <x v="2"/>
    <x v="15"/>
    <x v="1"/>
    <x v="1"/>
    <x v="14"/>
  </r>
  <r>
    <x v="28"/>
    <x v="159"/>
    <x v="89"/>
    <x v="35"/>
    <x v="19"/>
    <x v="0"/>
    <x v="0"/>
    <x v="1"/>
    <x v="10"/>
    <x v="1"/>
    <x v="9"/>
    <x v="1"/>
    <x v="9"/>
    <x v="1"/>
    <x v="9"/>
    <x v="1"/>
    <x v="10"/>
    <x v="3"/>
    <x v="13"/>
    <x v="4"/>
    <x v="72"/>
    <x v="9"/>
    <x v="1"/>
    <x v="11"/>
    <x v="8"/>
    <x v="0"/>
    <x v="2"/>
    <x v="1"/>
    <x v="2"/>
    <x v="1"/>
    <x v="16"/>
    <x v="2"/>
    <x v="13"/>
    <x v="1"/>
    <x v="8"/>
    <x v="2"/>
    <x v="8"/>
    <x v="1"/>
    <x v="1"/>
    <x v="9"/>
  </r>
  <r>
    <x v="88"/>
    <x v="159"/>
    <x v="59"/>
    <x v="60"/>
    <x v="124"/>
    <x v="0"/>
    <x v="0"/>
    <x v="1"/>
    <x v="10"/>
    <x v="1"/>
    <x v="9"/>
    <x v="1"/>
    <x v="11"/>
    <x v="1"/>
    <x v="11"/>
    <x v="1"/>
    <x v="12"/>
    <x v="3"/>
    <x v="13"/>
    <x v="4"/>
    <x v="72"/>
    <x v="9"/>
    <x v="1"/>
    <x v="11"/>
    <x v="8"/>
    <x v="1"/>
    <x v="12"/>
    <x v="1"/>
    <x v="14"/>
    <x v="1"/>
    <x v="16"/>
    <x v="2"/>
    <x v="13"/>
    <x v="1"/>
    <x v="8"/>
    <x v="1"/>
    <x v="8"/>
    <x v="1"/>
    <x v="1"/>
    <x v="9"/>
  </r>
  <r>
    <x v="173"/>
    <x v="159"/>
    <x v="59"/>
    <x v="60"/>
    <x v="124"/>
    <x v="0"/>
    <x v="0"/>
    <x v="1"/>
    <x v="10"/>
    <x v="1"/>
    <x v="9"/>
    <x v="1"/>
    <x v="11"/>
    <x v="1"/>
    <x v="11"/>
    <x v="1"/>
    <x v="12"/>
    <x v="3"/>
    <x v="13"/>
    <x v="4"/>
    <x v="72"/>
    <x v="9"/>
    <x v="1"/>
    <x v="11"/>
    <x v="8"/>
    <x v="1"/>
    <x v="12"/>
    <x v="1"/>
    <x v="14"/>
    <x v="1"/>
    <x v="16"/>
    <x v="2"/>
    <x v="13"/>
    <x v="1"/>
    <x v="8"/>
    <x v="1"/>
    <x v="15"/>
    <x v="1"/>
    <x v="1"/>
    <x v="14"/>
  </r>
  <r>
    <x v="81"/>
    <x v="160"/>
    <x v="89"/>
    <x v="60"/>
    <x v="96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6"/>
    <x v="2"/>
    <x v="13"/>
    <x v="1"/>
    <x v="12"/>
    <x v="2"/>
    <x v="15"/>
    <x v="1"/>
    <x v="1"/>
    <x v="14"/>
  </r>
  <r>
    <x v="96"/>
    <x v="161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6"/>
    <x v="9"/>
    <x v="1"/>
    <x v="11"/>
    <x v="8"/>
    <x v="1"/>
    <x v="12"/>
    <x v="1"/>
    <x v="14"/>
    <x v="1"/>
    <x v="16"/>
    <x v="2"/>
    <x v="13"/>
    <x v="1"/>
    <x v="12"/>
    <x v="2"/>
    <x v="15"/>
    <x v="1"/>
    <x v="1"/>
    <x v="6"/>
  </r>
  <r>
    <x v="185"/>
    <x v="161"/>
    <x v="51"/>
    <x v="60"/>
    <x v="26"/>
    <x v="0"/>
    <x v="0"/>
    <x v="1"/>
    <x v="10"/>
    <x v="1"/>
    <x v="9"/>
    <x v="1"/>
    <x v="11"/>
    <x v="1"/>
    <x v="11"/>
    <x v="1"/>
    <x v="12"/>
    <x v="3"/>
    <x v="13"/>
    <x v="4"/>
    <x v="55"/>
    <x v="9"/>
    <x v="1"/>
    <x v="25"/>
    <x v="8"/>
    <x v="1"/>
    <x v="12"/>
    <x v="1"/>
    <x v="14"/>
    <x v="1"/>
    <x v="16"/>
    <x v="1"/>
    <x v="10"/>
    <x v="0"/>
    <x v="10"/>
    <x v="2"/>
    <x v="10"/>
    <x v="1"/>
    <x v="1"/>
    <x v="11"/>
  </r>
  <r>
    <x v="87"/>
    <x v="161"/>
    <x v="89"/>
    <x v="60"/>
    <x v="124"/>
    <x v="0"/>
    <x v="0"/>
    <x v="1"/>
    <x v="10"/>
    <x v="1"/>
    <x v="9"/>
    <x v="1"/>
    <x v="7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96"/>
    <x v="161"/>
    <x v="89"/>
    <x v="60"/>
    <x v="124"/>
    <x v="0"/>
    <x v="0"/>
    <x v="1"/>
    <x v="10"/>
    <x v="1"/>
    <x v="9"/>
    <x v="1"/>
    <x v="7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65"/>
    <x v="162"/>
    <x v="89"/>
    <x v="2"/>
    <x v="98"/>
    <x v="0"/>
    <x v="0"/>
    <x v="1"/>
    <x v="10"/>
    <x v="1"/>
    <x v="9"/>
    <x v="1"/>
    <x v="11"/>
    <x v="1"/>
    <x v="11"/>
    <x v="1"/>
    <x v="12"/>
    <x v="3"/>
    <x v="13"/>
    <x v="4"/>
    <x v="65"/>
    <x v="9"/>
    <x v="1"/>
    <x v="11"/>
    <x v="8"/>
    <x v="1"/>
    <x v="12"/>
    <x v="1"/>
    <x v="14"/>
    <x v="1"/>
    <x v="16"/>
    <x v="2"/>
    <x v="13"/>
    <x v="1"/>
    <x v="12"/>
    <x v="2"/>
    <x v="15"/>
    <x v="1"/>
    <x v="1"/>
    <x v="14"/>
  </r>
  <r>
    <x v="184"/>
    <x v="163"/>
    <x v="89"/>
    <x v="46"/>
    <x v="124"/>
    <x v="0"/>
    <x v="0"/>
    <x v="1"/>
    <x v="10"/>
    <x v="1"/>
    <x v="9"/>
    <x v="1"/>
    <x v="11"/>
    <x v="1"/>
    <x v="2"/>
    <x v="1"/>
    <x v="12"/>
    <x v="3"/>
    <x v="13"/>
    <x v="4"/>
    <x v="40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3"/>
    <x v="165"/>
    <x v="89"/>
    <x v="60"/>
    <x v="103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92"/>
    <x v="166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1"/>
    <x v="34"/>
    <x v="8"/>
    <x v="1"/>
    <x v="12"/>
    <x v="1"/>
    <x v="14"/>
    <x v="1"/>
    <x v="16"/>
    <x v="2"/>
    <x v="13"/>
    <x v="1"/>
    <x v="12"/>
    <x v="2"/>
    <x v="15"/>
    <x v="1"/>
    <x v="1"/>
    <x v="9"/>
  </r>
  <r>
    <x v="61"/>
    <x v="167"/>
    <x v="62"/>
    <x v="60"/>
    <x v="124"/>
    <x v="0"/>
    <x v="0"/>
    <x v="1"/>
    <x v="10"/>
    <x v="1"/>
    <x v="9"/>
    <x v="1"/>
    <x v="11"/>
    <x v="1"/>
    <x v="11"/>
    <x v="1"/>
    <x v="12"/>
    <x v="3"/>
    <x v="13"/>
    <x v="4"/>
    <x v="102"/>
    <x v="9"/>
    <x v="1"/>
    <x v="11"/>
    <x v="8"/>
    <x v="1"/>
    <x v="12"/>
    <x v="1"/>
    <x v="14"/>
    <x v="1"/>
    <x v="16"/>
    <x v="2"/>
    <x v="4"/>
    <x v="1"/>
    <x v="4"/>
    <x v="2"/>
    <x v="4"/>
    <x v="1"/>
    <x v="1"/>
    <x v="14"/>
  </r>
  <r>
    <x v="152"/>
    <x v="164"/>
    <x v="89"/>
    <x v="60"/>
    <x v="124"/>
    <x v="0"/>
    <x v="0"/>
    <x v="1"/>
    <x v="10"/>
    <x v="1"/>
    <x v="9"/>
    <x v="1"/>
    <x v="3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30"/>
    <x v="168"/>
    <x v="25"/>
    <x v="60"/>
    <x v="124"/>
    <x v="0"/>
    <x v="0"/>
    <x v="1"/>
    <x v="10"/>
    <x v="1"/>
    <x v="9"/>
    <x v="1"/>
    <x v="11"/>
    <x v="1"/>
    <x v="8"/>
    <x v="1"/>
    <x v="12"/>
    <x v="3"/>
    <x v="13"/>
    <x v="4"/>
    <x v="101"/>
    <x v="9"/>
    <x v="1"/>
    <x v="11"/>
    <x v="8"/>
    <x v="1"/>
    <x v="12"/>
    <x v="1"/>
    <x v="14"/>
    <x v="1"/>
    <x v="16"/>
    <x v="2"/>
    <x v="13"/>
    <x v="1"/>
    <x v="12"/>
    <x v="2"/>
    <x v="14"/>
    <x v="1"/>
    <x v="1"/>
    <x v="11"/>
  </r>
  <r>
    <x v="174"/>
    <x v="169"/>
    <x v="49"/>
    <x v="60"/>
    <x v="124"/>
    <x v="0"/>
    <x v="0"/>
    <x v="1"/>
    <x v="10"/>
    <x v="1"/>
    <x v="9"/>
    <x v="1"/>
    <x v="11"/>
    <x v="1"/>
    <x v="11"/>
    <x v="1"/>
    <x v="12"/>
    <x v="3"/>
    <x v="13"/>
    <x v="4"/>
    <x v="29"/>
    <x v="9"/>
    <x v="1"/>
    <x v="11"/>
    <x v="8"/>
    <x v="1"/>
    <x v="12"/>
    <x v="1"/>
    <x v="14"/>
    <x v="1"/>
    <x v="3"/>
    <x v="2"/>
    <x v="13"/>
    <x v="0"/>
    <x v="5"/>
    <x v="2"/>
    <x v="5"/>
    <x v="0"/>
    <x v="1"/>
    <x v="14"/>
  </r>
  <r>
    <x v="72"/>
    <x v="171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1"/>
    <x v="34"/>
    <x v="8"/>
    <x v="1"/>
    <x v="12"/>
    <x v="1"/>
    <x v="14"/>
    <x v="1"/>
    <x v="16"/>
    <x v="2"/>
    <x v="13"/>
    <x v="1"/>
    <x v="12"/>
    <x v="2"/>
    <x v="15"/>
    <x v="1"/>
    <x v="1"/>
    <x v="9"/>
  </r>
  <r>
    <x v="115"/>
    <x v="171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1"/>
    <x v="34"/>
    <x v="8"/>
    <x v="1"/>
    <x v="12"/>
    <x v="1"/>
    <x v="14"/>
    <x v="1"/>
    <x v="16"/>
    <x v="2"/>
    <x v="13"/>
    <x v="1"/>
    <x v="8"/>
    <x v="2"/>
    <x v="15"/>
    <x v="1"/>
    <x v="1"/>
    <x v="9"/>
  </r>
  <r>
    <x v="136"/>
    <x v="171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1"/>
    <x v="34"/>
    <x v="8"/>
    <x v="1"/>
    <x v="12"/>
    <x v="1"/>
    <x v="14"/>
    <x v="1"/>
    <x v="16"/>
    <x v="2"/>
    <x v="13"/>
    <x v="1"/>
    <x v="8"/>
    <x v="2"/>
    <x v="15"/>
    <x v="1"/>
    <x v="1"/>
    <x v="9"/>
  </r>
  <r>
    <x v="186"/>
    <x v="171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1"/>
    <x v="34"/>
    <x v="8"/>
    <x v="1"/>
    <x v="12"/>
    <x v="1"/>
    <x v="14"/>
    <x v="1"/>
    <x v="16"/>
    <x v="2"/>
    <x v="13"/>
    <x v="1"/>
    <x v="8"/>
    <x v="2"/>
    <x v="15"/>
    <x v="1"/>
    <x v="1"/>
    <x v="9"/>
  </r>
  <r>
    <x v="9"/>
    <x v="172"/>
    <x v="52"/>
    <x v="60"/>
    <x v="3"/>
    <x v="0"/>
    <x v="0"/>
    <x v="1"/>
    <x v="10"/>
    <x v="1"/>
    <x v="9"/>
    <x v="1"/>
    <x v="11"/>
    <x v="1"/>
    <x v="11"/>
    <x v="1"/>
    <x v="4"/>
    <x v="3"/>
    <x v="9"/>
    <x v="4"/>
    <x v="10"/>
    <x v="9"/>
    <x v="1"/>
    <x v="19"/>
    <x v="8"/>
    <x v="1"/>
    <x v="12"/>
    <x v="1"/>
    <x v="14"/>
    <x v="1"/>
    <x v="16"/>
    <x v="2"/>
    <x v="12"/>
    <x v="1"/>
    <x v="12"/>
    <x v="2"/>
    <x v="11"/>
    <x v="1"/>
    <x v="1"/>
    <x v="12"/>
  </r>
  <r>
    <x v="9"/>
    <x v="173"/>
    <x v="89"/>
    <x v="60"/>
    <x v="124"/>
    <x v="0"/>
    <x v="0"/>
    <x v="1"/>
    <x v="10"/>
    <x v="1"/>
    <x v="9"/>
    <x v="1"/>
    <x v="11"/>
    <x v="1"/>
    <x v="11"/>
    <x v="1"/>
    <x v="4"/>
    <x v="3"/>
    <x v="9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9"/>
    <x v="174"/>
    <x v="89"/>
    <x v="60"/>
    <x v="124"/>
    <x v="0"/>
    <x v="0"/>
    <x v="1"/>
    <x v="10"/>
    <x v="1"/>
    <x v="9"/>
    <x v="1"/>
    <x v="11"/>
    <x v="1"/>
    <x v="11"/>
    <x v="1"/>
    <x v="4"/>
    <x v="3"/>
    <x v="9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9"/>
    <x v="175"/>
    <x v="89"/>
    <x v="60"/>
    <x v="124"/>
    <x v="0"/>
    <x v="0"/>
    <x v="1"/>
    <x v="10"/>
    <x v="1"/>
    <x v="9"/>
    <x v="1"/>
    <x v="11"/>
    <x v="1"/>
    <x v="11"/>
    <x v="1"/>
    <x v="4"/>
    <x v="3"/>
    <x v="9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9"/>
    <x v="176"/>
    <x v="89"/>
    <x v="60"/>
    <x v="124"/>
    <x v="0"/>
    <x v="0"/>
    <x v="1"/>
    <x v="10"/>
    <x v="1"/>
    <x v="9"/>
    <x v="1"/>
    <x v="11"/>
    <x v="1"/>
    <x v="11"/>
    <x v="1"/>
    <x v="4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9"/>
    <x v="176"/>
    <x v="89"/>
    <x v="60"/>
    <x v="124"/>
    <x v="0"/>
    <x v="0"/>
    <x v="1"/>
    <x v="10"/>
    <x v="1"/>
    <x v="9"/>
    <x v="1"/>
    <x v="11"/>
    <x v="1"/>
    <x v="11"/>
    <x v="1"/>
    <x v="12"/>
    <x v="3"/>
    <x v="9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9"/>
    <x v="177"/>
    <x v="89"/>
    <x v="60"/>
    <x v="124"/>
    <x v="0"/>
    <x v="0"/>
    <x v="1"/>
    <x v="10"/>
    <x v="1"/>
    <x v="9"/>
    <x v="1"/>
    <x v="11"/>
    <x v="1"/>
    <x v="11"/>
    <x v="1"/>
    <x v="12"/>
    <x v="3"/>
    <x v="9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4"/>
    <x v="178"/>
    <x v="89"/>
    <x v="60"/>
    <x v="8"/>
    <x v="0"/>
    <x v="0"/>
    <x v="1"/>
    <x v="10"/>
    <x v="1"/>
    <x v="9"/>
    <x v="1"/>
    <x v="11"/>
    <x v="1"/>
    <x v="11"/>
    <x v="1"/>
    <x v="12"/>
    <x v="3"/>
    <x v="13"/>
    <x v="4"/>
    <x v="88"/>
    <x v="9"/>
    <x v="1"/>
    <x v="11"/>
    <x v="8"/>
    <x v="1"/>
    <x v="12"/>
    <x v="1"/>
    <x v="14"/>
    <x v="1"/>
    <x v="11"/>
    <x v="2"/>
    <x v="13"/>
    <x v="1"/>
    <x v="12"/>
    <x v="2"/>
    <x v="15"/>
    <x v="1"/>
    <x v="1"/>
    <x v="10"/>
  </r>
  <r>
    <x v="176"/>
    <x v="170"/>
    <x v="89"/>
    <x v="19"/>
    <x v="109"/>
    <x v="0"/>
    <x v="0"/>
    <x v="1"/>
    <x v="10"/>
    <x v="1"/>
    <x v="9"/>
    <x v="0"/>
    <x v="4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86"/>
    <x v="179"/>
    <x v="89"/>
    <x v="60"/>
    <x v="53"/>
    <x v="0"/>
    <x v="0"/>
    <x v="1"/>
    <x v="10"/>
    <x v="1"/>
    <x v="9"/>
    <x v="0"/>
    <x v="2"/>
    <x v="1"/>
    <x v="2"/>
    <x v="1"/>
    <x v="3"/>
    <x v="3"/>
    <x v="3"/>
    <x v="4"/>
    <x v="19"/>
    <x v="9"/>
    <x v="1"/>
    <x v="11"/>
    <x v="8"/>
    <x v="1"/>
    <x v="12"/>
    <x v="1"/>
    <x v="14"/>
    <x v="1"/>
    <x v="16"/>
    <x v="2"/>
    <x v="13"/>
    <x v="1"/>
    <x v="12"/>
    <x v="2"/>
    <x v="15"/>
    <x v="1"/>
    <x v="1"/>
    <x v="14"/>
  </r>
  <r>
    <x v="74"/>
    <x v="180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5"/>
    <x v="1"/>
    <x v="12"/>
    <x v="1"/>
    <x v="14"/>
    <x v="1"/>
    <x v="16"/>
    <x v="2"/>
    <x v="13"/>
    <x v="1"/>
    <x v="12"/>
    <x v="2"/>
    <x v="15"/>
    <x v="1"/>
    <x v="1"/>
    <x v="14"/>
  </r>
  <r>
    <x v="75"/>
    <x v="180"/>
    <x v="89"/>
    <x v="44"/>
    <x v="48"/>
    <x v="0"/>
    <x v="0"/>
    <x v="1"/>
    <x v="10"/>
    <x v="1"/>
    <x v="9"/>
    <x v="1"/>
    <x v="11"/>
    <x v="1"/>
    <x v="11"/>
    <x v="1"/>
    <x v="12"/>
    <x v="3"/>
    <x v="13"/>
    <x v="2"/>
    <x v="5"/>
    <x v="11"/>
    <x v="1"/>
    <x v="14"/>
    <x v="8"/>
    <x v="1"/>
    <x v="9"/>
    <x v="1"/>
    <x v="14"/>
    <x v="1"/>
    <x v="11"/>
    <x v="2"/>
    <x v="13"/>
    <x v="1"/>
    <x v="9"/>
    <x v="2"/>
    <x v="9"/>
    <x v="1"/>
    <x v="1"/>
    <x v="10"/>
  </r>
  <r>
    <x v="91"/>
    <x v="180"/>
    <x v="89"/>
    <x v="60"/>
    <x v="124"/>
    <x v="0"/>
    <x v="0"/>
    <x v="1"/>
    <x v="10"/>
    <x v="1"/>
    <x v="9"/>
    <x v="1"/>
    <x v="11"/>
    <x v="1"/>
    <x v="8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39"/>
    <x v="183"/>
    <x v="77"/>
    <x v="60"/>
    <x v="124"/>
    <x v="0"/>
    <x v="0"/>
    <x v="1"/>
    <x v="10"/>
    <x v="1"/>
    <x v="9"/>
    <x v="1"/>
    <x v="11"/>
    <x v="1"/>
    <x v="11"/>
    <x v="1"/>
    <x v="12"/>
    <x v="3"/>
    <x v="13"/>
    <x v="4"/>
    <x v="100"/>
    <x v="12"/>
    <x v="1"/>
    <x v="11"/>
    <x v="8"/>
    <x v="1"/>
    <x v="12"/>
    <x v="1"/>
    <x v="14"/>
    <x v="1"/>
    <x v="16"/>
    <x v="2"/>
    <x v="13"/>
    <x v="1"/>
    <x v="12"/>
    <x v="2"/>
    <x v="13"/>
    <x v="1"/>
    <x v="1"/>
    <x v="11"/>
  </r>
  <r>
    <x v="115"/>
    <x v="184"/>
    <x v="89"/>
    <x v="9"/>
    <x v="124"/>
    <x v="0"/>
    <x v="0"/>
    <x v="1"/>
    <x v="10"/>
    <x v="1"/>
    <x v="9"/>
    <x v="1"/>
    <x v="11"/>
    <x v="1"/>
    <x v="11"/>
    <x v="1"/>
    <x v="12"/>
    <x v="3"/>
    <x v="13"/>
    <x v="4"/>
    <x v="74"/>
    <x v="9"/>
    <x v="1"/>
    <x v="11"/>
    <x v="8"/>
    <x v="1"/>
    <x v="12"/>
    <x v="1"/>
    <x v="14"/>
    <x v="1"/>
    <x v="16"/>
    <x v="2"/>
    <x v="13"/>
    <x v="1"/>
    <x v="12"/>
    <x v="2"/>
    <x v="15"/>
    <x v="1"/>
    <x v="1"/>
    <x v="14"/>
  </r>
  <r>
    <x v="102"/>
    <x v="186"/>
    <x v="21"/>
    <x v="60"/>
    <x v="62"/>
    <x v="0"/>
    <x v="0"/>
    <x v="1"/>
    <x v="10"/>
    <x v="1"/>
    <x v="9"/>
    <x v="1"/>
    <x v="11"/>
    <x v="1"/>
    <x v="11"/>
    <x v="1"/>
    <x v="12"/>
    <x v="3"/>
    <x v="10"/>
    <x v="4"/>
    <x v="53"/>
    <x v="9"/>
    <x v="1"/>
    <x v="11"/>
    <x v="8"/>
    <x v="1"/>
    <x v="12"/>
    <x v="1"/>
    <x v="8"/>
    <x v="1"/>
    <x v="16"/>
    <x v="2"/>
    <x v="7"/>
    <x v="1"/>
    <x v="7"/>
    <x v="2"/>
    <x v="7"/>
    <x v="1"/>
    <x v="1"/>
    <x v="13"/>
  </r>
  <r>
    <x v="134"/>
    <x v="181"/>
    <x v="89"/>
    <x v="60"/>
    <x v="80"/>
    <x v="0"/>
    <x v="0"/>
    <x v="1"/>
    <x v="10"/>
    <x v="1"/>
    <x v="9"/>
    <x v="1"/>
    <x v="2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37"/>
    <x v="185"/>
    <x v="89"/>
    <x v="60"/>
    <x v="124"/>
    <x v="0"/>
    <x v="0"/>
    <x v="1"/>
    <x v="10"/>
    <x v="1"/>
    <x v="9"/>
    <x v="1"/>
    <x v="6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49"/>
    <x v="185"/>
    <x v="89"/>
    <x v="60"/>
    <x v="124"/>
    <x v="0"/>
    <x v="0"/>
    <x v="1"/>
    <x v="10"/>
    <x v="1"/>
    <x v="9"/>
    <x v="1"/>
    <x v="6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27"/>
    <x v="185"/>
    <x v="89"/>
    <x v="60"/>
    <x v="124"/>
    <x v="0"/>
    <x v="0"/>
    <x v="1"/>
    <x v="10"/>
    <x v="1"/>
    <x v="9"/>
    <x v="1"/>
    <x v="6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82"/>
    <x v="185"/>
    <x v="89"/>
    <x v="60"/>
    <x v="124"/>
    <x v="0"/>
    <x v="0"/>
    <x v="1"/>
    <x v="10"/>
    <x v="1"/>
    <x v="9"/>
    <x v="1"/>
    <x v="6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24"/>
    <x v="186"/>
    <x v="89"/>
    <x v="39"/>
    <x v="74"/>
    <x v="0"/>
    <x v="0"/>
    <x v="1"/>
    <x v="10"/>
    <x v="1"/>
    <x v="9"/>
    <x v="1"/>
    <x v="11"/>
    <x v="1"/>
    <x v="9"/>
    <x v="1"/>
    <x v="12"/>
    <x v="3"/>
    <x v="2"/>
    <x v="4"/>
    <x v="72"/>
    <x v="9"/>
    <x v="1"/>
    <x v="11"/>
    <x v="8"/>
    <x v="0"/>
    <x v="2"/>
    <x v="1"/>
    <x v="2"/>
    <x v="1"/>
    <x v="16"/>
    <x v="2"/>
    <x v="13"/>
    <x v="1"/>
    <x v="8"/>
    <x v="2"/>
    <x v="8"/>
    <x v="1"/>
    <x v="1"/>
    <x v="14"/>
  </r>
  <r>
    <x v="194"/>
    <x v="186"/>
    <x v="21"/>
    <x v="60"/>
    <x v="118"/>
    <x v="0"/>
    <x v="0"/>
    <x v="1"/>
    <x v="10"/>
    <x v="1"/>
    <x v="9"/>
    <x v="1"/>
    <x v="11"/>
    <x v="1"/>
    <x v="11"/>
    <x v="1"/>
    <x v="12"/>
    <x v="3"/>
    <x v="10"/>
    <x v="4"/>
    <x v="53"/>
    <x v="9"/>
    <x v="1"/>
    <x v="11"/>
    <x v="8"/>
    <x v="1"/>
    <x v="12"/>
    <x v="1"/>
    <x v="8"/>
    <x v="1"/>
    <x v="16"/>
    <x v="2"/>
    <x v="7"/>
    <x v="1"/>
    <x v="7"/>
    <x v="2"/>
    <x v="7"/>
    <x v="1"/>
    <x v="1"/>
    <x v="13"/>
  </r>
  <r>
    <x v="7"/>
    <x v="182"/>
    <x v="89"/>
    <x v="60"/>
    <x v="124"/>
    <x v="0"/>
    <x v="0"/>
    <x v="1"/>
    <x v="10"/>
    <x v="1"/>
    <x v="9"/>
    <x v="1"/>
    <x v="11"/>
    <x v="1"/>
    <x v="5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20"/>
    <x v="188"/>
    <x v="67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7"/>
    <x v="1"/>
    <x v="14"/>
    <x v="1"/>
    <x v="16"/>
    <x v="2"/>
    <x v="13"/>
    <x v="1"/>
    <x v="12"/>
    <x v="2"/>
    <x v="15"/>
    <x v="1"/>
    <x v="1"/>
    <x v="14"/>
  </r>
  <r>
    <x v="13"/>
    <x v="187"/>
    <x v="89"/>
    <x v="57"/>
    <x v="7"/>
    <x v="0"/>
    <x v="0"/>
    <x v="1"/>
    <x v="10"/>
    <x v="1"/>
    <x v="9"/>
    <x v="1"/>
    <x v="10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57"/>
    <x v="189"/>
    <x v="6"/>
    <x v="60"/>
    <x v="91"/>
    <x v="0"/>
    <x v="0"/>
    <x v="1"/>
    <x v="10"/>
    <x v="1"/>
    <x v="9"/>
    <x v="1"/>
    <x v="11"/>
    <x v="0"/>
    <x v="3"/>
    <x v="0"/>
    <x v="4"/>
    <x v="3"/>
    <x v="4"/>
    <x v="4"/>
    <x v="14"/>
    <x v="9"/>
    <x v="1"/>
    <x v="11"/>
    <x v="8"/>
    <x v="1"/>
    <x v="4"/>
    <x v="1"/>
    <x v="4"/>
    <x v="1"/>
    <x v="4"/>
    <x v="2"/>
    <x v="4"/>
    <x v="1"/>
    <x v="12"/>
    <x v="2"/>
    <x v="15"/>
    <x v="1"/>
    <x v="1"/>
    <x v="14"/>
  </r>
  <r>
    <x v="119"/>
    <x v="189"/>
    <x v="64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72"/>
    <x v="189"/>
    <x v="41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3"/>
    <x v="1"/>
    <x v="3"/>
    <x v="0"/>
    <x v="3"/>
    <x v="1"/>
    <x v="1"/>
    <x v="4"/>
  </r>
  <r>
    <x v="9"/>
    <x v="190"/>
    <x v="89"/>
    <x v="14"/>
    <x v="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10"/>
    <x v="191"/>
    <x v="73"/>
    <x v="60"/>
    <x v="124"/>
    <x v="0"/>
    <x v="0"/>
    <x v="1"/>
    <x v="10"/>
    <x v="1"/>
    <x v="9"/>
    <x v="1"/>
    <x v="11"/>
    <x v="1"/>
    <x v="11"/>
    <x v="1"/>
    <x v="12"/>
    <x v="3"/>
    <x v="13"/>
    <x v="4"/>
    <x v="62"/>
    <x v="16"/>
    <x v="1"/>
    <x v="12"/>
    <x v="8"/>
    <x v="1"/>
    <x v="12"/>
    <x v="1"/>
    <x v="14"/>
    <x v="1"/>
    <x v="16"/>
    <x v="2"/>
    <x v="13"/>
    <x v="1"/>
    <x v="10"/>
    <x v="2"/>
    <x v="15"/>
    <x v="1"/>
    <x v="1"/>
    <x v="14"/>
  </r>
  <r>
    <x v="113"/>
    <x v="192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4"/>
    <x v="2"/>
    <x v="13"/>
    <x v="1"/>
    <x v="12"/>
    <x v="2"/>
    <x v="15"/>
    <x v="1"/>
    <x v="1"/>
    <x v="14"/>
  </r>
  <r>
    <x v="50"/>
    <x v="193"/>
    <x v="86"/>
    <x v="60"/>
    <x v="124"/>
    <x v="0"/>
    <x v="0"/>
    <x v="1"/>
    <x v="10"/>
    <x v="1"/>
    <x v="9"/>
    <x v="1"/>
    <x v="11"/>
    <x v="1"/>
    <x v="11"/>
    <x v="1"/>
    <x v="12"/>
    <x v="3"/>
    <x v="13"/>
    <x v="4"/>
    <x v="112"/>
    <x v="22"/>
    <x v="2"/>
    <x v="0"/>
    <x v="8"/>
    <x v="1"/>
    <x v="12"/>
    <x v="1"/>
    <x v="14"/>
    <x v="1"/>
    <x v="4"/>
    <x v="2"/>
    <x v="13"/>
    <x v="1"/>
    <x v="12"/>
    <x v="2"/>
    <x v="15"/>
    <x v="1"/>
    <x v="1"/>
    <x v="14"/>
  </r>
  <r>
    <x v="198"/>
    <x v="193"/>
    <x v="86"/>
    <x v="60"/>
    <x v="124"/>
    <x v="0"/>
    <x v="0"/>
    <x v="1"/>
    <x v="10"/>
    <x v="1"/>
    <x v="9"/>
    <x v="1"/>
    <x v="11"/>
    <x v="1"/>
    <x v="11"/>
    <x v="1"/>
    <x v="12"/>
    <x v="3"/>
    <x v="13"/>
    <x v="4"/>
    <x v="112"/>
    <x v="22"/>
    <x v="2"/>
    <x v="0"/>
    <x v="8"/>
    <x v="1"/>
    <x v="12"/>
    <x v="1"/>
    <x v="14"/>
    <x v="1"/>
    <x v="4"/>
    <x v="2"/>
    <x v="13"/>
    <x v="1"/>
    <x v="12"/>
    <x v="2"/>
    <x v="15"/>
    <x v="1"/>
    <x v="1"/>
    <x v="14"/>
  </r>
  <r>
    <x v="117"/>
    <x v="194"/>
    <x v="74"/>
    <x v="60"/>
    <x v="121"/>
    <x v="0"/>
    <x v="0"/>
    <x v="1"/>
    <x v="10"/>
    <x v="1"/>
    <x v="9"/>
    <x v="1"/>
    <x v="11"/>
    <x v="1"/>
    <x v="11"/>
    <x v="1"/>
    <x v="4"/>
    <x v="3"/>
    <x v="13"/>
    <x v="4"/>
    <x v="110"/>
    <x v="14"/>
    <x v="1"/>
    <x v="15"/>
    <x v="8"/>
    <x v="1"/>
    <x v="12"/>
    <x v="1"/>
    <x v="14"/>
    <x v="1"/>
    <x v="16"/>
    <x v="2"/>
    <x v="13"/>
    <x v="1"/>
    <x v="12"/>
    <x v="2"/>
    <x v="15"/>
    <x v="1"/>
    <x v="1"/>
    <x v="14"/>
  </r>
  <r>
    <x v="156"/>
    <x v="194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59"/>
    <x v="13"/>
    <x v="1"/>
    <x v="19"/>
    <x v="8"/>
    <x v="1"/>
    <x v="12"/>
    <x v="1"/>
    <x v="14"/>
    <x v="1"/>
    <x v="16"/>
    <x v="2"/>
    <x v="9"/>
    <x v="1"/>
    <x v="12"/>
    <x v="2"/>
    <x v="9"/>
    <x v="1"/>
    <x v="1"/>
    <x v="14"/>
  </r>
  <r>
    <x v="58"/>
    <x v="195"/>
    <x v="8"/>
    <x v="4"/>
    <x v="106"/>
    <x v="0"/>
    <x v="0"/>
    <x v="1"/>
    <x v="10"/>
    <x v="1"/>
    <x v="9"/>
    <x v="1"/>
    <x v="11"/>
    <x v="1"/>
    <x v="2"/>
    <x v="1"/>
    <x v="12"/>
    <x v="3"/>
    <x v="3"/>
    <x v="4"/>
    <x v="34"/>
    <x v="9"/>
    <x v="1"/>
    <x v="33"/>
    <x v="8"/>
    <x v="1"/>
    <x v="12"/>
    <x v="1"/>
    <x v="14"/>
    <x v="1"/>
    <x v="16"/>
    <x v="2"/>
    <x v="13"/>
    <x v="1"/>
    <x v="12"/>
    <x v="2"/>
    <x v="15"/>
    <x v="1"/>
    <x v="1"/>
    <x v="14"/>
  </r>
  <r>
    <x v="59"/>
    <x v="195"/>
    <x v="8"/>
    <x v="4"/>
    <x v="106"/>
    <x v="0"/>
    <x v="0"/>
    <x v="1"/>
    <x v="10"/>
    <x v="1"/>
    <x v="9"/>
    <x v="1"/>
    <x v="11"/>
    <x v="1"/>
    <x v="2"/>
    <x v="1"/>
    <x v="12"/>
    <x v="3"/>
    <x v="3"/>
    <x v="4"/>
    <x v="34"/>
    <x v="9"/>
    <x v="1"/>
    <x v="33"/>
    <x v="8"/>
    <x v="1"/>
    <x v="12"/>
    <x v="1"/>
    <x v="14"/>
    <x v="1"/>
    <x v="16"/>
    <x v="2"/>
    <x v="13"/>
    <x v="1"/>
    <x v="12"/>
    <x v="2"/>
    <x v="15"/>
    <x v="1"/>
    <x v="1"/>
    <x v="14"/>
  </r>
  <r>
    <x v="108"/>
    <x v="196"/>
    <x v="89"/>
    <x v="9"/>
    <x v="67"/>
    <x v="0"/>
    <x v="0"/>
    <x v="1"/>
    <x v="10"/>
    <x v="1"/>
    <x v="9"/>
    <x v="1"/>
    <x v="11"/>
    <x v="1"/>
    <x v="11"/>
    <x v="1"/>
    <x v="12"/>
    <x v="3"/>
    <x v="13"/>
    <x v="4"/>
    <x v="74"/>
    <x v="9"/>
    <x v="1"/>
    <x v="11"/>
    <x v="8"/>
    <x v="1"/>
    <x v="12"/>
    <x v="1"/>
    <x v="14"/>
    <x v="1"/>
    <x v="16"/>
    <x v="2"/>
    <x v="13"/>
    <x v="1"/>
    <x v="12"/>
    <x v="2"/>
    <x v="15"/>
    <x v="1"/>
    <x v="1"/>
    <x v="14"/>
  </r>
  <r>
    <x v="141"/>
    <x v="197"/>
    <x v="89"/>
    <x v="48"/>
    <x v="82"/>
    <x v="0"/>
    <x v="0"/>
    <x v="1"/>
    <x v="10"/>
    <x v="1"/>
    <x v="9"/>
    <x v="1"/>
    <x v="11"/>
    <x v="1"/>
    <x v="11"/>
    <x v="1"/>
    <x v="12"/>
    <x v="3"/>
    <x v="8"/>
    <x v="4"/>
    <x v="115"/>
    <x v="24"/>
    <x v="4"/>
    <x v="34"/>
    <x v="8"/>
    <x v="1"/>
    <x v="12"/>
    <x v="1"/>
    <x v="10"/>
    <x v="1"/>
    <x v="16"/>
    <x v="2"/>
    <x v="13"/>
    <x v="1"/>
    <x v="12"/>
    <x v="2"/>
    <x v="15"/>
    <x v="1"/>
    <x v="1"/>
    <x v="14"/>
  </r>
  <r>
    <x v="180"/>
    <x v="197"/>
    <x v="89"/>
    <x v="50"/>
    <x v="122"/>
    <x v="0"/>
    <x v="0"/>
    <x v="1"/>
    <x v="10"/>
    <x v="1"/>
    <x v="9"/>
    <x v="1"/>
    <x v="11"/>
    <x v="1"/>
    <x v="11"/>
    <x v="1"/>
    <x v="12"/>
    <x v="3"/>
    <x v="8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62"/>
    <x v="198"/>
    <x v="3"/>
    <x v="60"/>
    <x v="29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3"/>
    <x v="1"/>
    <x v="14"/>
    <x v="1"/>
    <x v="16"/>
    <x v="2"/>
    <x v="13"/>
    <x v="1"/>
    <x v="12"/>
    <x v="2"/>
    <x v="15"/>
    <x v="1"/>
    <x v="1"/>
    <x v="14"/>
  </r>
  <r>
    <x v="186"/>
    <x v="199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80"/>
    <x v="9"/>
    <x v="1"/>
    <x v="11"/>
    <x v="8"/>
    <x v="1"/>
    <x v="12"/>
    <x v="1"/>
    <x v="14"/>
    <x v="1"/>
    <x v="16"/>
    <x v="2"/>
    <x v="13"/>
    <x v="1"/>
    <x v="12"/>
    <x v="2"/>
    <x v="15"/>
    <x v="1"/>
    <x v="1"/>
    <x v="10"/>
  </r>
  <r>
    <x v="84"/>
    <x v="200"/>
    <x v="89"/>
    <x v="20"/>
    <x v="52"/>
    <x v="0"/>
    <x v="0"/>
    <x v="1"/>
    <x v="10"/>
    <x v="1"/>
    <x v="9"/>
    <x v="1"/>
    <x v="11"/>
    <x v="1"/>
    <x v="11"/>
    <x v="1"/>
    <x v="12"/>
    <x v="3"/>
    <x v="9"/>
    <x v="4"/>
    <x v="44"/>
    <x v="9"/>
    <x v="1"/>
    <x v="11"/>
    <x v="8"/>
    <x v="1"/>
    <x v="10"/>
    <x v="1"/>
    <x v="14"/>
    <x v="1"/>
    <x v="5"/>
    <x v="2"/>
    <x v="13"/>
    <x v="1"/>
    <x v="12"/>
    <x v="2"/>
    <x v="15"/>
    <x v="1"/>
    <x v="1"/>
    <x v="14"/>
  </r>
  <r>
    <x v="57"/>
    <x v="201"/>
    <x v="65"/>
    <x v="60"/>
    <x v="38"/>
    <x v="0"/>
    <x v="0"/>
    <x v="1"/>
    <x v="10"/>
    <x v="1"/>
    <x v="9"/>
    <x v="0"/>
    <x v="1"/>
    <x v="0"/>
    <x v="1"/>
    <x v="1"/>
    <x v="12"/>
    <x v="2"/>
    <x v="2"/>
    <x v="4"/>
    <x v="78"/>
    <x v="9"/>
    <x v="1"/>
    <x v="11"/>
    <x v="8"/>
    <x v="1"/>
    <x v="12"/>
    <x v="0"/>
    <x v="2"/>
    <x v="0"/>
    <x v="2"/>
    <x v="1"/>
    <x v="2"/>
    <x v="1"/>
    <x v="2"/>
    <x v="2"/>
    <x v="2"/>
    <x v="1"/>
    <x v="1"/>
    <x v="4"/>
  </r>
  <r>
    <x v="147"/>
    <x v="201"/>
    <x v="65"/>
    <x v="60"/>
    <x v="124"/>
    <x v="0"/>
    <x v="0"/>
    <x v="1"/>
    <x v="10"/>
    <x v="1"/>
    <x v="9"/>
    <x v="1"/>
    <x v="1"/>
    <x v="1"/>
    <x v="1"/>
    <x v="1"/>
    <x v="12"/>
    <x v="3"/>
    <x v="13"/>
    <x v="4"/>
    <x v="78"/>
    <x v="9"/>
    <x v="1"/>
    <x v="11"/>
    <x v="8"/>
    <x v="1"/>
    <x v="12"/>
    <x v="1"/>
    <x v="2"/>
    <x v="1"/>
    <x v="3"/>
    <x v="2"/>
    <x v="3"/>
    <x v="1"/>
    <x v="3"/>
    <x v="1"/>
    <x v="3"/>
    <x v="1"/>
    <x v="1"/>
    <x v="4"/>
  </r>
  <r>
    <x v="170"/>
    <x v="202"/>
    <x v="5"/>
    <x v="60"/>
    <x v="124"/>
    <x v="0"/>
    <x v="0"/>
    <x v="1"/>
    <x v="10"/>
    <x v="1"/>
    <x v="9"/>
    <x v="1"/>
    <x v="11"/>
    <x v="1"/>
    <x v="11"/>
    <x v="1"/>
    <x v="12"/>
    <x v="3"/>
    <x v="13"/>
    <x v="4"/>
    <x v="97"/>
    <x v="7"/>
    <x v="1"/>
    <x v="23"/>
    <x v="8"/>
    <x v="1"/>
    <x v="12"/>
    <x v="1"/>
    <x v="11"/>
    <x v="1"/>
    <x v="16"/>
    <x v="2"/>
    <x v="13"/>
    <x v="1"/>
    <x v="12"/>
    <x v="2"/>
    <x v="15"/>
    <x v="1"/>
    <x v="1"/>
    <x v="14"/>
  </r>
  <r>
    <x v="29"/>
    <x v="203"/>
    <x v="9"/>
    <x v="5"/>
    <x v="21"/>
    <x v="0"/>
    <x v="0"/>
    <x v="1"/>
    <x v="10"/>
    <x v="1"/>
    <x v="9"/>
    <x v="1"/>
    <x v="2"/>
    <x v="1"/>
    <x v="2"/>
    <x v="0"/>
    <x v="12"/>
    <x v="2"/>
    <x v="3"/>
    <x v="4"/>
    <x v="31"/>
    <x v="16"/>
    <x v="1"/>
    <x v="30"/>
    <x v="8"/>
    <x v="0"/>
    <x v="3"/>
    <x v="0"/>
    <x v="3"/>
    <x v="0"/>
    <x v="3"/>
    <x v="2"/>
    <x v="3"/>
    <x v="1"/>
    <x v="12"/>
    <x v="2"/>
    <x v="15"/>
    <x v="1"/>
    <x v="1"/>
    <x v="14"/>
  </r>
  <r>
    <x v="159"/>
    <x v="203"/>
    <x v="12"/>
    <x v="3"/>
    <x v="93"/>
    <x v="0"/>
    <x v="0"/>
    <x v="1"/>
    <x v="10"/>
    <x v="1"/>
    <x v="9"/>
    <x v="1"/>
    <x v="2"/>
    <x v="1"/>
    <x v="2"/>
    <x v="0"/>
    <x v="12"/>
    <x v="2"/>
    <x v="3"/>
    <x v="4"/>
    <x v="31"/>
    <x v="16"/>
    <x v="1"/>
    <x v="30"/>
    <x v="8"/>
    <x v="0"/>
    <x v="3"/>
    <x v="0"/>
    <x v="3"/>
    <x v="0"/>
    <x v="3"/>
    <x v="2"/>
    <x v="3"/>
    <x v="1"/>
    <x v="12"/>
    <x v="2"/>
    <x v="15"/>
    <x v="1"/>
    <x v="1"/>
    <x v="14"/>
  </r>
  <r>
    <x v="193"/>
    <x v="204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"/>
    <x v="9"/>
    <x v="1"/>
    <x v="11"/>
    <x v="8"/>
    <x v="1"/>
    <x v="12"/>
    <x v="1"/>
    <x v="14"/>
    <x v="1"/>
    <x v="16"/>
    <x v="2"/>
    <x v="7"/>
    <x v="1"/>
    <x v="12"/>
    <x v="2"/>
    <x v="15"/>
    <x v="1"/>
    <x v="1"/>
    <x v="14"/>
  </r>
  <r>
    <x v="157"/>
    <x v="205"/>
    <x v="45"/>
    <x v="60"/>
    <x v="89"/>
    <x v="0"/>
    <x v="0"/>
    <x v="1"/>
    <x v="10"/>
    <x v="1"/>
    <x v="9"/>
    <x v="1"/>
    <x v="8"/>
    <x v="1"/>
    <x v="8"/>
    <x v="1"/>
    <x v="9"/>
    <x v="3"/>
    <x v="9"/>
    <x v="4"/>
    <x v="103"/>
    <x v="9"/>
    <x v="1"/>
    <x v="11"/>
    <x v="8"/>
    <x v="1"/>
    <x v="9"/>
    <x v="1"/>
    <x v="11"/>
    <x v="1"/>
    <x v="13"/>
    <x v="2"/>
    <x v="9"/>
    <x v="1"/>
    <x v="6"/>
    <x v="2"/>
    <x v="6"/>
    <x v="1"/>
    <x v="1"/>
    <x v="14"/>
  </r>
  <r>
    <x v="114"/>
    <x v="205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97"/>
    <x v="206"/>
    <x v="89"/>
    <x v="60"/>
    <x v="124"/>
    <x v="0"/>
    <x v="0"/>
    <x v="1"/>
    <x v="10"/>
    <x v="1"/>
    <x v="9"/>
    <x v="1"/>
    <x v="11"/>
    <x v="1"/>
    <x v="11"/>
    <x v="1"/>
    <x v="9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46"/>
    <x v="207"/>
    <x v="42"/>
    <x v="40"/>
    <x v="33"/>
    <x v="0"/>
    <x v="0"/>
    <x v="1"/>
    <x v="10"/>
    <x v="1"/>
    <x v="9"/>
    <x v="1"/>
    <x v="2"/>
    <x v="1"/>
    <x v="6"/>
    <x v="1"/>
    <x v="11"/>
    <x v="2"/>
    <x v="11"/>
    <x v="4"/>
    <x v="56"/>
    <x v="9"/>
    <x v="1"/>
    <x v="27"/>
    <x v="8"/>
    <x v="0"/>
    <x v="11"/>
    <x v="0"/>
    <x v="13"/>
    <x v="1"/>
    <x v="15"/>
    <x v="2"/>
    <x v="11"/>
    <x v="1"/>
    <x v="12"/>
    <x v="2"/>
    <x v="15"/>
    <x v="1"/>
    <x v="1"/>
    <x v="12"/>
  </r>
  <r>
    <x v="118"/>
    <x v="208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3"/>
    <x v="9"/>
    <x v="1"/>
    <x v="11"/>
    <x v="8"/>
    <x v="1"/>
    <x v="12"/>
    <x v="1"/>
    <x v="14"/>
    <x v="1"/>
    <x v="16"/>
    <x v="2"/>
    <x v="13"/>
    <x v="1"/>
    <x v="12"/>
    <x v="2"/>
    <x v="15"/>
    <x v="1"/>
    <x v="0"/>
    <x v="1"/>
  </r>
  <r>
    <x v="205"/>
    <x v="209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2"/>
    <x v="20"/>
    <x v="1"/>
    <x v="18"/>
    <x v="8"/>
    <x v="1"/>
    <x v="12"/>
    <x v="1"/>
    <x v="14"/>
    <x v="1"/>
    <x v="16"/>
    <x v="2"/>
    <x v="13"/>
    <x v="1"/>
    <x v="12"/>
    <x v="2"/>
    <x v="15"/>
    <x v="1"/>
    <x v="1"/>
    <x v="14"/>
  </r>
  <r>
    <x v="203"/>
    <x v="210"/>
    <x v="89"/>
    <x v="37"/>
    <x v="30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0"/>
    <x v="10"/>
    <x v="0"/>
    <x v="12"/>
    <x v="1"/>
    <x v="4"/>
    <x v="2"/>
    <x v="5"/>
    <x v="1"/>
    <x v="4"/>
    <x v="2"/>
    <x v="15"/>
    <x v="1"/>
    <x v="1"/>
    <x v="12"/>
  </r>
  <r>
    <x v="111"/>
    <x v="211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22"/>
    <x v="9"/>
    <x v="1"/>
    <x v="11"/>
    <x v="8"/>
    <x v="1"/>
    <x v="12"/>
    <x v="1"/>
    <x v="14"/>
    <x v="1"/>
    <x v="16"/>
    <x v="2"/>
    <x v="13"/>
    <x v="1"/>
    <x v="12"/>
    <x v="2"/>
    <x v="4"/>
    <x v="1"/>
    <x v="1"/>
    <x v="5"/>
  </r>
  <r>
    <x v="207"/>
    <x v="212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09"/>
    <x v="0"/>
    <x v="1"/>
    <x v="8"/>
    <x v="8"/>
    <x v="1"/>
    <x v="12"/>
    <x v="1"/>
    <x v="14"/>
    <x v="1"/>
    <x v="16"/>
    <x v="2"/>
    <x v="13"/>
    <x v="1"/>
    <x v="12"/>
    <x v="2"/>
    <x v="15"/>
    <x v="1"/>
    <x v="1"/>
    <x v="5"/>
  </r>
  <r>
    <x v="202"/>
    <x v="213"/>
    <x v="68"/>
    <x v="43"/>
    <x v="50"/>
    <x v="0"/>
    <x v="0"/>
    <x v="1"/>
    <x v="10"/>
    <x v="1"/>
    <x v="9"/>
    <x v="1"/>
    <x v="11"/>
    <x v="1"/>
    <x v="11"/>
    <x v="1"/>
    <x v="12"/>
    <x v="3"/>
    <x v="13"/>
    <x v="4"/>
    <x v="107"/>
    <x v="16"/>
    <x v="1"/>
    <x v="29"/>
    <x v="8"/>
    <x v="1"/>
    <x v="9"/>
    <x v="1"/>
    <x v="10"/>
    <x v="0"/>
    <x v="7"/>
    <x v="1"/>
    <x v="6"/>
    <x v="0"/>
    <x v="6"/>
    <x v="2"/>
    <x v="6"/>
    <x v="0"/>
    <x v="1"/>
    <x v="9"/>
  </r>
  <r>
    <x v="1"/>
    <x v="214"/>
    <x v="1"/>
    <x v="60"/>
    <x v="1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2"/>
    <x v="2"/>
    <x v="13"/>
    <x v="1"/>
    <x v="12"/>
    <x v="2"/>
    <x v="15"/>
    <x v="1"/>
    <x v="1"/>
    <x v="14"/>
  </r>
  <r>
    <x v="8"/>
    <x v="214"/>
    <x v="1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2"/>
    <x v="2"/>
    <x v="13"/>
    <x v="1"/>
    <x v="12"/>
    <x v="2"/>
    <x v="15"/>
    <x v="1"/>
    <x v="1"/>
    <x v="14"/>
  </r>
  <r>
    <x v="204"/>
    <x v="215"/>
    <x v="89"/>
    <x v="13"/>
    <x v="10"/>
    <x v="0"/>
    <x v="0"/>
    <x v="1"/>
    <x v="10"/>
    <x v="1"/>
    <x v="9"/>
    <x v="1"/>
    <x v="11"/>
    <x v="1"/>
    <x v="11"/>
    <x v="1"/>
    <x v="12"/>
    <x v="3"/>
    <x v="13"/>
    <x v="4"/>
    <x v="71"/>
    <x v="16"/>
    <x v="1"/>
    <x v="16"/>
    <x v="8"/>
    <x v="1"/>
    <x v="12"/>
    <x v="1"/>
    <x v="14"/>
    <x v="1"/>
    <x v="16"/>
    <x v="2"/>
    <x v="13"/>
    <x v="1"/>
    <x v="12"/>
    <x v="2"/>
    <x v="15"/>
    <x v="1"/>
    <x v="1"/>
    <x v="6"/>
  </r>
  <r>
    <x v="210"/>
    <x v="216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4"/>
  </r>
  <r>
    <x v="201"/>
    <x v="217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00"/>
    <x v="12"/>
    <x v="1"/>
    <x v="11"/>
    <x v="8"/>
    <x v="1"/>
    <x v="12"/>
    <x v="1"/>
    <x v="14"/>
    <x v="1"/>
    <x v="16"/>
    <x v="2"/>
    <x v="13"/>
    <x v="0"/>
    <x v="10"/>
    <x v="2"/>
    <x v="10"/>
    <x v="0"/>
    <x v="0"/>
    <x v="11"/>
  </r>
  <r>
    <x v="162"/>
    <x v="218"/>
    <x v="89"/>
    <x v="60"/>
    <x v="124"/>
    <x v="0"/>
    <x v="0"/>
    <x v="1"/>
    <x v="10"/>
    <x v="1"/>
    <x v="9"/>
    <x v="1"/>
    <x v="11"/>
    <x v="1"/>
    <x v="11"/>
    <x v="1"/>
    <x v="0"/>
    <x v="3"/>
    <x v="0"/>
    <x v="4"/>
    <x v="115"/>
    <x v="24"/>
    <x v="4"/>
    <x v="34"/>
    <x v="8"/>
    <x v="1"/>
    <x v="0"/>
    <x v="1"/>
    <x v="0"/>
    <x v="1"/>
    <x v="0"/>
    <x v="2"/>
    <x v="0"/>
    <x v="1"/>
    <x v="0"/>
    <x v="2"/>
    <x v="0"/>
    <x v="1"/>
    <x v="1"/>
    <x v="0"/>
  </r>
  <r>
    <x v="211"/>
    <x v="218"/>
    <x v="89"/>
    <x v="60"/>
    <x v="124"/>
    <x v="0"/>
    <x v="0"/>
    <x v="1"/>
    <x v="10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49"/>
    <x v="51"/>
    <x v="10"/>
    <x v="60"/>
    <x v="90"/>
    <x v="0"/>
    <x v="0"/>
    <x v="1"/>
    <x v="10"/>
    <x v="1"/>
    <x v="9"/>
    <x v="1"/>
    <x v="11"/>
    <x v="1"/>
    <x v="2"/>
    <x v="1"/>
    <x v="12"/>
    <x v="0"/>
    <x v="12"/>
    <x v="3"/>
    <x v="0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61"/>
    <x v="51"/>
    <x v="10"/>
    <x v="60"/>
    <x v="90"/>
    <x v="0"/>
    <x v="0"/>
    <x v="1"/>
    <x v="10"/>
    <x v="1"/>
    <x v="9"/>
    <x v="1"/>
    <x v="11"/>
    <x v="1"/>
    <x v="2"/>
    <x v="1"/>
    <x v="12"/>
    <x v="0"/>
    <x v="12"/>
    <x v="3"/>
    <x v="0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56"/>
    <x v="39"/>
    <x v="18"/>
    <x v="60"/>
    <x v="124"/>
    <x v="0"/>
    <x v="0"/>
    <x v="1"/>
    <x v="2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90"/>
    <x v="120"/>
    <x v="89"/>
    <x v="60"/>
    <x v="124"/>
    <x v="0"/>
    <x v="0"/>
    <x v="1"/>
    <x v="4"/>
    <x v="1"/>
    <x v="3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63"/>
    <x v="100"/>
    <x v="89"/>
    <x v="60"/>
    <x v="124"/>
    <x v="0"/>
    <x v="0"/>
    <x v="1"/>
    <x v="6"/>
    <x v="1"/>
    <x v="9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111"/>
    <x v="57"/>
    <x v="89"/>
    <x v="60"/>
    <x v="124"/>
    <x v="0"/>
    <x v="0"/>
    <x v="1"/>
    <x v="6"/>
    <x v="1"/>
    <x v="5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  <r>
    <x v="93"/>
    <x v="76"/>
    <x v="89"/>
    <x v="60"/>
    <x v="124"/>
    <x v="0"/>
    <x v="0"/>
    <x v="1"/>
    <x v="7"/>
    <x v="1"/>
    <x v="6"/>
    <x v="1"/>
    <x v="11"/>
    <x v="1"/>
    <x v="11"/>
    <x v="1"/>
    <x v="12"/>
    <x v="3"/>
    <x v="13"/>
    <x v="4"/>
    <x v="115"/>
    <x v="24"/>
    <x v="4"/>
    <x v="34"/>
    <x v="8"/>
    <x v="1"/>
    <x v="12"/>
    <x v="1"/>
    <x v="14"/>
    <x v="1"/>
    <x v="16"/>
    <x v="2"/>
    <x v="13"/>
    <x v="1"/>
    <x v="12"/>
    <x v="2"/>
    <x v="15"/>
    <x v="1"/>
    <x v="1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B00-000001000000}" name="PivotTable2" cacheId="2" applyNumberFormats="0" applyBorderFormats="0" applyFontFormats="0" applyPatternFormats="0" applyAlignmentFormats="0" applyWidthHeightFormats="0" dataCaption="Values" itemPrintTitles="1" indent="0" compact="0" outline="1" outlineData="1" compactData="0">
  <location ref="E37:F38" firstHeaderRow="1" firstDataRow="1" firstDataCol="0" rowPageCount="1" colPageCount="1"/>
  <pivotFields count="40">
    <pivotField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Page" compact="0" showAll="0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pageFields count="1">
    <pageField fld="20" hier="-1"/>
  </pageFields>
  <dataFields count="1">
    <dataField name="Count of Last Name" fld="1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B00-000000000000}" name="PivotTable1" cacheId="2" applyNumberFormats="0" applyBorderFormats="0" applyFontFormats="0" applyPatternFormats="0" applyAlignmentFormats="0" applyWidthHeightFormats="0" dataCaption="Values" itemPrintTitles="1" indent="0" compact="0" outline="1" outlineData="1" compactData="0">
  <location ref="B37:C38" firstHeaderRow="1" firstDataRow="1" firstDataCol="0" rowPageCount="1" colPageCount="1"/>
  <pivotFields count="40">
    <pivotField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Page" compact="0" showAll="0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pageFields count="1">
    <pageField fld="20" hier="-1"/>
  </pageFields>
  <dataFields count="1">
    <dataField name="Count of Last Name" fld="1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yzlee0428@gmail.com" TargetMode="External"/><Relationship Id="rId13" Type="http://schemas.openxmlformats.org/officeDocument/2006/relationships/hyperlink" Target="mailto:marion.murray@usu.edu" TargetMode="External"/><Relationship Id="rId18" Type="http://schemas.openxmlformats.org/officeDocument/2006/relationships/hyperlink" Target="mailto:wright.merilyn@gmail.com" TargetMode="External"/><Relationship Id="rId26" Type="http://schemas.openxmlformats.org/officeDocument/2006/relationships/hyperlink" Target="mailto:Jan.urroz@usus.edu" TargetMode="External"/><Relationship Id="rId3" Type="http://schemas.openxmlformats.org/officeDocument/2006/relationships/hyperlink" Target="mailto:jderiot@tu.org" TargetMode="External"/><Relationship Id="rId21" Type="http://schemas.openxmlformats.org/officeDocument/2006/relationships/hyperlink" Target="mailto:michelle.sagers@gmail.com" TargetMode="External"/><Relationship Id="rId7" Type="http://schemas.openxmlformats.org/officeDocument/2006/relationships/hyperlink" Target="mailto:kennamay@gmail.com" TargetMode="External"/><Relationship Id="rId12" Type="http://schemas.openxmlformats.org/officeDocument/2006/relationships/hyperlink" Target="mailto:rjmueller15@gmail.com" TargetMode="External"/><Relationship Id="rId17" Type="http://schemas.openxmlformats.org/officeDocument/2006/relationships/hyperlink" Target="mailto:annaswenson412@gmail.com" TargetMode="External"/><Relationship Id="rId25" Type="http://schemas.openxmlformats.org/officeDocument/2006/relationships/hyperlink" Target="mailto:pennytrinca@gmail.com" TargetMode="External"/><Relationship Id="rId2" Type="http://schemas.openxmlformats.org/officeDocument/2006/relationships/hyperlink" Target="mailto:star.coulbrooke@usu.edu" TargetMode="External"/><Relationship Id="rId16" Type="http://schemas.openxmlformats.org/officeDocument/2006/relationships/hyperlink" Target="mailto:leslie.snow@aggiemail.usu.edu" TargetMode="External"/><Relationship Id="rId20" Type="http://schemas.openxmlformats.org/officeDocument/2006/relationships/hyperlink" Target="mailto:kendra.penry@gmail.com" TargetMode="External"/><Relationship Id="rId29" Type="http://schemas.openxmlformats.org/officeDocument/2006/relationships/hyperlink" Target="mailto:rcoulombe@gmail.com" TargetMode="External"/><Relationship Id="rId1" Type="http://schemas.openxmlformats.org/officeDocument/2006/relationships/hyperlink" Target="mailto:cricklewoodinc@hotmail.com" TargetMode="External"/><Relationship Id="rId6" Type="http://schemas.openxmlformats.org/officeDocument/2006/relationships/hyperlink" Target="mailto:quake59@earthlink.net" TargetMode="External"/><Relationship Id="rId11" Type="http://schemas.openxmlformats.org/officeDocument/2006/relationships/hyperlink" Target="mailto:nancy.messer@usu.edu" TargetMode="External"/><Relationship Id="rId24" Type="http://schemas.openxmlformats.org/officeDocument/2006/relationships/hyperlink" Target="mailto:caitlynpreston@mail.weber.edu" TargetMode="External"/><Relationship Id="rId32" Type="http://schemas.openxmlformats.org/officeDocument/2006/relationships/comments" Target="../comments2.xml"/><Relationship Id="rId5" Type="http://schemas.openxmlformats.org/officeDocument/2006/relationships/hyperlink" Target="mailto:drlitten@aol.com" TargetMode="External"/><Relationship Id="rId15" Type="http://schemas.openxmlformats.org/officeDocument/2006/relationships/hyperlink" Target="mailto:jeanettemarienorton@gmail.com" TargetMode="External"/><Relationship Id="rId23" Type="http://schemas.openxmlformats.org/officeDocument/2006/relationships/hyperlink" Target="mailto:nbarrett1992@gmail.com" TargetMode="External"/><Relationship Id="rId28" Type="http://schemas.openxmlformats.org/officeDocument/2006/relationships/hyperlink" Target="mailto:Janis.Boettinger@usu.edu" TargetMode="External"/><Relationship Id="rId10" Type="http://schemas.openxmlformats.org/officeDocument/2006/relationships/hyperlink" Target="mailto:angiem.merritt@gmail.com" TargetMode="External"/><Relationship Id="rId19" Type="http://schemas.openxmlformats.org/officeDocument/2006/relationships/hyperlink" Target="mailto:DanielKimbell@gmail.com" TargetMode="External"/><Relationship Id="rId31" Type="http://schemas.openxmlformats.org/officeDocument/2006/relationships/vmlDrawing" Target="../drawings/vmlDrawing2.vml"/><Relationship Id="rId4" Type="http://schemas.openxmlformats.org/officeDocument/2006/relationships/hyperlink" Target="mailto:dietrichscott71@yahoo.com" TargetMode="External"/><Relationship Id="rId9" Type="http://schemas.openxmlformats.org/officeDocument/2006/relationships/hyperlink" Target="mailto:mcginty.chris@gmail.com" TargetMode="External"/><Relationship Id="rId14" Type="http://schemas.openxmlformats.org/officeDocument/2006/relationships/hyperlink" Target="mailto:renee.nicholls2@gmail.com" TargetMode="External"/><Relationship Id="rId22" Type="http://schemas.openxmlformats.org/officeDocument/2006/relationships/hyperlink" Target="mailto:judddan@gmail.com" TargetMode="External"/><Relationship Id="rId27" Type="http://schemas.openxmlformats.org/officeDocument/2006/relationships/hyperlink" Target="mailto:tecova@gmail.com" TargetMode="External"/><Relationship Id="rId30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sowest.utah.edu/html/help/qc.html" TargetMode="External"/><Relationship Id="rId13" Type="http://schemas.openxmlformats.org/officeDocument/2006/relationships/hyperlink" Target="https://mesowest.utah.edu/html/help/qc.html" TargetMode="External"/><Relationship Id="rId18" Type="http://schemas.openxmlformats.org/officeDocument/2006/relationships/hyperlink" Target="https://mesowest.utah.edu/html/help/qc.html" TargetMode="External"/><Relationship Id="rId26" Type="http://schemas.openxmlformats.org/officeDocument/2006/relationships/hyperlink" Target="https://mesowest.utah.edu/html/help/qc.html" TargetMode="External"/><Relationship Id="rId3" Type="http://schemas.openxmlformats.org/officeDocument/2006/relationships/hyperlink" Target="https://mesowest.utah.edu/html/help/qc.html" TargetMode="External"/><Relationship Id="rId21" Type="http://schemas.openxmlformats.org/officeDocument/2006/relationships/hyperlink" Target="https://mesowest.utah.edu/html/help/qc.html" TargetMode="External"/><Relationship Id="rId7" Type="http://schemas.openxmlformats.org/officeDocument/2006/relationships/hyperlink" Target="https://mesowest.utah.edu/html/help/qc.html" TargetMode="External"/><Relationship Id="rId12" Type="http://schemas.openxmlformats.org/officeDocument/2006/relationships/hyperlink" Target="https://mesowest.utah.edu/html/help/qc.html" TargetMode="External"/><Relationship Id="rId17" Type="http://schemas.openxmlformats.org/officeDocument/2006/relationships/hyperlink" Target="https://mesowest.utah.edu/html/help/qc.html" TargetMode="External"/><Relationship Id="rId25" Type="http://schemas.openxmlformats.org/officeDocument/2006/relationships/hyperlink" Target="https://mesowest.utah.edu/html/help/qc.html" TargetMode="External"/><Relationship Id="rId2" Type="http://schemas.openxmlformats.org/officeDocument/2006/relationships/hyperlink" Target="https://mesowest.utah.edu/html/help/qc.html" TargetMode="External"/><Relationship Id="rId16" Type="http://schemas.openxmlformats.org/officeDocument/2006/relationships/hyperlink" Target="https://mesowest.utah.edu/html/help/qc.html" TargetMode="External"/><Relationship Id="rId20" Type="http://schemas.openxmlformats.org/officeDocument/2006/relationships/hyperlink" Target="https://mesowest.utah.edu/html/help/qc.html" TargetMode="External"/><Relationship Id="rId1" Type="http://schemas.openxmlformats.org/officeDocument/2006/relationships/hyperlink" Target="https://mesowest.utah.edu/html/help/qc.html" TargetMode="External"/><Relationship Id="rId6" Type="http://schemas.openxmlformats.org/officeDocument/2006/relationships/hyperlink" Target="https://mesowest.utah.edu/html/help/qc.html" TargetMode="External"/><Relationship Id="rId11" Type="http://schemas.openxmlformats.org/officeDocument/2006/relationships/hyperlink" Target="https://mesowest.utah.edu/html/help/qc.html" TargetMode="External"/><Relationship Id="rId24" Type="http://schemas.openxmlformats.org/officeDocument/2006/relationships/hyperlink" Target="https://mesowest.utah.edu/html/help/qc.html" TargetMode="External"/><Relationship Id="rId5" Type="http://schemas.openxmlformats.org/officeDocument/2006/relationships/hyperlink" Target="https://mesowest.utah.edu/html/help/qc.html" TargetMode="External"/><Relationship Id="rId15" Type="http://schemas.openxmlformats.org/officeDocument/2006/relationships/hyperlink" Target="https://mesowest.utah.edu/html/help/qc.html" TargetMode="External"/><Relationship Id="rId23" Type="http://schemas.openxmlformats.org/officeDocument/2006/relationships/hyperlink" Target="https://mesowest.utah.edu/html/help/qc.html" TargetMode="External"/><Relationship Id="rId10" Type="http://schemas.openxmlformats.org/officeDocument/2006/relationships/hyperlink" Target="https://mesowest.utah.edu/html/help/qc.html" TargetMode="External"/><Relationship Id="rId19" Type="http://schemas.openxmlformats.org/officeDocument/2006/relationships/hyperlink" Target="https://mesowest.utah.edu/html/help/qc.html" TargetMode="External"/><Relationship Id="rId4" Type="http://schemas.openxmlformats.org/officeDocument/2006/relationships/hyperlink" Target="https://mesowest.utah.edu/html/help/qc.html" TargetMode="External"/><Relationship Id="rId9" Type="http://schemas.openxmlformats.org/officeDocument/2006/relationships/hyperlink" Target="https://mesowest.utah.edu/html/help/qc.html" TargetMode="External"/><Relationship Id="rId14" Type="http://schemas.openxmlformats.org/officeDocument/2006/relationships/hyperlink" Target="https://mesowest.utah.edu/html/help/qc.html" TargetMode="External"/><Relationship Id="rId22" Type="http://schemas.openxmlformats.org/officeDocument/2006/relationships/hyperlink" Target="https://mesowest.utah.edu/html/help/q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1"/>
  <sheetViews>
    <sheetView tabSelected="1" zoomScale="60" zoomScaleNormal="60" workbookViewId="0">
      <pane xSplit="4" ySplit="2" topLeftCell="BB136" activePane="bottomRight" state="frozen"/>
      <selection pane="topRight" activeCell="BB1" sqref="BB1"/>
      <selection pane="bottomLeft" activeCell="A136" sqref="A136"/>
      <selection pane="bottomRight" activeCell="A202" sqref="A202:XFD202"/>
    </sheetView>
  </sheetViews>
  <sheetFormatPr defaultColWidth="9.109375" defaultRowHeight="13.2" x14ac:dyDescent="0.25"/>
  <cols>
    <col min="1" max="1" width="5.109375" style="9" hidden="1" customWidth="1"/>
    <col min="2" max="2" width="10.88671875" style="9" hidden="1" customWidth="1"/>
    <col min="3" max="3" width="21.6640625" style="10" customWidth="1"/>
    <col min="4" max="4" width="7" style="11" customWidth="1"/>
    <col min="5" max="43" width="6.5546875" style="11" customWidth="1"/>
    <col min="44" max="59" width="6.6640625" style="11" customWidth="1"/>
    <col min="60" max="60" width="7.44140625" style="12" customWidth="1"/>
    <col min="61" max="65" width="7" style="12" customWidth="1"/>
    <col min="66" max="66" width="9.21875" style="12" customWidth="1"/>
    <col min="67" max="67" width="9.21875" style="13" customWidth="1"/>
    <col min="68" max="69" width="8.6640625" style="13" customWidth="1"/>
    <col min="70" max="73" width="8.6640625" style="12" customWidth="1"/>
    <col min="74" max="75" width="10.88671875" style="14" customWidth="1"/>
    <col min="76" max="77" width="5.44140625" style="14" customWidth="1"/>
    <col min="78" max="78" width="8" style="9" customWidth="1"/>
    <col min="79" max="79" width="9.109375" style="15"/>
    <col min="80" max="80" width="9.109375" style="16"/>
    <col min="81" max="82" width="17.88671875" style="9" customWidth="1"/>
    <col min="83" max="85" width="11.109375" style="15" customWidth="1"/>
    <col min="86" max="87" width="16.6640625" style="9" customWidth="1"/>
    <col min="88" max="237" width="9.109375" style="9"/>
    <col min="238" max="238" width="28.109375" style="9" customWidth="1"/>
    <col min="239" max="239" width="13.88671875" style="9" customWidth="1"/>
    <col min="240" max="260" width="5.5546875" style="9" customWidth="1"/>
    <col min="261" max="493" width="9.109375" style="9"/>
    <col min="494" max="494" width="28.109375" style="9" customWidth="1"/>
    <col min="495" max="495" width="13.88671875" style="9" customWidth="1"/>
    <col min="496" max="516" width="5.5546875" style="9" customWidth="1"/>
    <col min="517" max="749" width="9.109375" style="9"/>
    <col min="750" max="750" width="28.109375" style="9" customWidth="1"/>
    <col min="751" max="751" width="13.88671875" style="9" customWidth="1"/>
    <col min="752" max="772" width="5.5546875" style="9" customWidth="1"/>
    <col min="773" max="1005" width="9.109375" style="9"/>
    <col min="1006" max="1006" width="28.109375" style="9" customWidth="1"/>
    <col min="1007" max="1007" width="13.88671875" style="9" customWidth="1"/>
    <col min="1008" max="1024" width="5.5546875" style="9" customWidth="1"/>
  </cols>
  <sheetData>
    <row r="1" spans="1:87" x14ac:dyDescent="0.25">
      <c r="A1" s="8">
        <v>40895</v>
      </c>
      <c r="B1" s="8"/>
      <c r="C1" s="17" t="s">
        <v>0</v>
      </c>
      <c r="D1" s="18">
        <v>1</v>
      </c>
      <c r="E1" s="19">
        <v>2</v>
      </c>
      <c r="F1" s="20">
        <v>3</v>
      </c>
      <c r="G1" s="19">
        <v>4</v>
      </c>
      <c r="H1" s="20">
        <v>5</v>
      </c>
      <c r="I1" s="19">
        <v>6</v>
      </c>
      <c r="J1" s="20">
        <v>7</v>
      </c>
      <c r="K1" s="19">
        <v>8</v>
      </c>
      <c r="L1" s="20">
        <v>9</v>
      </c>
      <c r="M1" s="19">
        <v>10</v>
      </c>
      <c r="N1" s="20">
        <v>11</v>
      </c>
      <c r="O1" s="19">
        <v>12</v>
      </c>
      <c r="P1" s="20">
        <v>13</v>
      </c>
      <c r="Q1" s="19">
        <v>14</v>
      </c>
      <c r="R1" s="20">
        <v>15</v>
      </c>
      <c r="S1" s="19">
        <v>16</v>
      </c>
      <c r="T1" s="20">
        <v>17</v>
      </c>
      <c r="U1" s="19">
        <v>18</v>
      </c>
      <c r="V1" s="20">
        <v>19</v>
      </c>
      <c r="W1" s="19">
        <v>20</v>
      </c>
      <c r="X1" s="20">
        <v>21</v>
      </c>
      <c r="Y1" s="19">
        <v>22</v>
      </c>
      <c r="Z1" s="20">
        <v>23</v>
      </c>
      <c r="AA1" s="19">
        <v>24</v>
      </c>
      <c r="AB1" s="20">
        <v>25</v>
      </c>
      <c r="AC1" s="19">
        <v>26</v>
      </c>
      <c r="AD1" s="20">
        <v>27</v>
      </c>
      <c r="AE1" s="19">
        <v>28</v>
      </c>
      <c r="AF1" s="20">
        <v>29</v>
      </c>
      <c r="AG1" s="19">
        <v>30</v>
      </c>
      <c r="AH1" s="20">
        <v>31</v>
      </c>
      <c r="AI1" s="19">
        <v>32</v>
      </c>
      <c r="AJ1" s="20">
        <v>33</v>
      </c>
      <c r="AK1" s="19">
        <v>34</v>
      </c>
      <c r="AL1" s="20">
        <v>35</v>
      </c>
      <c r="AM1" s="19">
        <v>36</v>
      </c>
      <c r="AN1" s="20">
        <v>37</v>
      </c>
      <c r="AO1" s="19">
        <v>38</v>
      </c>
      <c r="AP1" s="20">
        <v>39</v>
      </c>
      <c r="AQ1" s="19">
        <v>40</v>
      </c>
      <c r="AR1" s="20">
        <v>41</v>
      </c>
      <c r="AS1" s="19">
        <v>42</v>
      </c>
      <c r="AT1" s="20">
        <v>43</v>
      </c>
      <c r="AU1" s="19">
        <v>44</v>
      </c>
      <c r="AV1" s="20">
        <v>45</v>
      </c>
      <c r="AW1" s="19">
        <v>46</v>
      </c>
      <c r="AX1" s="20">
        <v>47</v>
      </c>
      <c r="AY1" s="19">
        <v>48</v>
      </c>
      <c r="AZ1" s="20">
        <v>49</v>
      </c>
      <c r="BA1" s="19">
        <v>50</v>
      </c>
      <c r="BB1" s="20">
        <v>51</v>
      </c>
      <c r="BC1" s="19">
        <v>52</v>
      </c>
      <c r="BD1" s="20">
        <v>53</v>
      </c>
      <c r="BE1" s="19">
        <v>54</v>
      </c>
      <c r="BF1" s="20">
        <v>55</v>
      </c>
      <c r="BG1" s="19">
        <v>56</v>
      </c>
      <c r="BH1" s="20">
        <v>57</v>
      </c>
      <c r="BI1" s="19">
        <v>58</v>
      </c>
      <c r="BJ1" s="20">
        <v>59</v>
      </c>
      <c r="BK1" s="19">
        <v>60</v>
      </c>
      <c r="BL1" s="20">
        <v>61</v>
      </c>
      <c r="BM1" s="19">
        <v>62</v>
      </c>
      <c r="BN1" s="20">
        <v>63</v>
      </c>
      <c r="BO1" s="21">
        <v>64</v>
      </c>
      <c r="BP1" s="21">
        <v>65</v>
      </c>
      <c r="BQ1" s="21">
        <v>66</v>
      </c>
      <c r="BR1" s="22"/>
      <c r="BS1" s="22"/>
      <c r="BT1" s="22"/>
      <c r="BU1" s="22"/>
      <c r="BZ1" s="14"/>
    </row>
    <row r="2" spans="1:87" s="32" customFormat="1" ht="51" x14ac:dyDescent="0.2">
      <c r="A2" s="23" t="s">
        <v>1</v>
      </c>
      <c r="B2" s="23" t="s">
        <v>2</v>
      </c>
      <c r="C2" s="17" t="s">
        <v>3</v>
      </c>
      <c r="D2" s="24" t="s">
        <v>4</v>
      </c>
      <c r="E2" s="25">
        <v>1956</v>
      </c>
      <c r="F2" s="26">
        <v>1957</v>
      </c>
      <c r="G2" s="25">
        <v>1958</v>
      </c>
      <c r="H2" s="26">
        <v>1959</v>
      </c>
      <c r="I2" s="25">
        <v>1960</v>
      </c>
      <c r="J2" s="26">
        <v>1961</v>
      </c>
      <c r="K2" s="25">
        <v>1962</v>
      </c>
      <c r="L2" s="26">
        <v>1963</v>
      </c>
      <c r="M2" s="25">
        <v>1964</v>
      </c>
      <c r="N2" s="26">
        <v>1965</v>
      </c>
      <c r="O2" s="25">
        <v>1966</v>
      </c>
      <c r="P2" s="26">
        <v>1967</v>
      </c>
      <c r="Q2" s="25">
        <v>1968</v>
      </c>
      <c r="R2" s="26">
        <v>1969</v>
      </c>
      <c r="S2" s="25">
        <v>1970</v>
      </c>
      <c r="T2" s="26">
        <v>1971</v>
      </c>
      <c r="U2" s="25">
        <v>1972</v>
      </c>
      <c r="V2" s="26">
        <v>1973</v>
      </c>
      <c r="W2" s="25">
        <v>1974</v>
      </c>
      <c r="X2" s="26">
        <v>1975</v>
      </c>
      <c r="Y2" s="25">
        <v>1976</v>
      </c>
      <c r="Z2" s="26">
        <v>1977</v>
      </c>
      <c r="AA2" s="25">
        <v>1978</v>
      </c>
      <c r="AB2" s="26">
        <v>1979</v>
      </c>
      <c r="AC2" s="25">
        <v>1980</v>
      </c>
      <c r="AD2" s="26">
        <v>1981</v>
      </c>
      <c r="AE2" s="25">
        <v>1982</v>
      </c>
      <c r="AF2" s="26">
        <v>1983</v>
      </c>
      <c r="AG2" s="25">
        <v>1984</v>
      </c>
      <c r="AH2" s="26">
        <v>1985</v>
      </c>
      <c r="AI2" s="25">
        <v>1986</v>
      </c>
      <c r="AJ2" s="26">
        <v>1987</v>
      </c>
      <c r="AK2" s="25">
        <v>1988</v>
      </c>
      <c r="AL2" s="26">
        <v>1989</v>
      </c>
      <c r="AM2" s="25">
        <v>1990</v>
      </c>
      <c r="AN2" s="26">
        <v>1991</v>
      </c>
      <c r="AO2" s="25">
        <v>1992</v>
      </c>
      <c r="AP2" s="26">
        <v>1993</v>
      </c>
      <c r="AQ2" s="25">
        <v>1994</v>
      </c>
      <c r="AR2" s="26">
        <v>1995</v>
      </c>
      <c r="AS2" s="25">
        <v>1996</v>
      </c>
      <c r="AT2" s="26">
        <v>1997</v>
      </c>
      <c r="AU2" s="25">
        <v>1998</v>
      </c>
      <c r="AV2" s="26">
        <v>1999</v>
      </c>
      <c r="AW2" s="25">
        <v>2000</v>
      </c>
      <c r="AX2" s="26">
        <v>2001</v>
      </c>
      <c r="AY2" s="25">
        <v>2002</v>
      </c>
      <c r="AZ2" s="26">
        <v>2003</v>
      </c>
      <c r="BA2" s="25">
        <v>2004</v>
      </c>
      <c r="BB2" s="26">
        <v>2005</v>
      </c>
      <c r="BC2" s="25">
        <v>2006</v>
      </c>
      <c r="BD2" s="26">
        <v>2007</v>
      </c>
      <c r="BE2" s="25">
        <v>2008</v>
      </c>
      <c r="BF2" s="26">
        <v>2009</v>
      </c>
      <c r="BG2" s="25">
        <v>2010</v>
      </c>
      <c r="BH2" s="26">
        <v>2011</v>
      </c>
      <c r="BI2" s="25">
        <v>2012</v>
      </c>
      <c r="BJ2" s="26">
        <v>2013</v>
      </c>
      <c r="BK2" s="25">
        <v>2014</v>
      </c>
      <c r="BL2" s="26">
        <v>2015</v>
      </c>
      <c r="BM2" s="25">
        <v>2016</v>
      </c>
      <c r="BN2" s="26">
        <v>2017</v>
      </c>
      <c r="BO2" s="27">
        <v>2018</v>
      </c>
      <c r="BP2" s="27">
        <v>2019</v>
      </c>
      <c r="BQ2" s="27">
        <v>2020</v>
      </c>
      <c r="BR2" s="28" t="s">
        <v>5</v>
      </c>
      <c r="BS2" s="28" t="s">
        <v>6</v>
      </c>
      <c r="BT2" s="28" t="s">
        <v>7</v>
      </c>
      <c r="BU2" s="28" t="s">
        <v>8</v>
      </c>
      <c r="BV2" s="29" t="s">
        <v>9</v>
      </c>
      <c r="BW2" s="29" t="s">
        <v>10</v>
      </c>
      <c r="BX2" s="29" t="s">
        <v>11</v>
      </c>
      <c r="BY2" s="29" t="s">
        <v>12</v>
      </c>
      <c r="BZ2" s="29" t="s">
        <v>13</v>
      </c>
      <c r="CA2" s="30" t="s">
        <v>14</v>
      </c>
      <c r="CB2" s="31" t="s">
        <v>15</v>
      </c>
      <c r="CC2" s="32" t="s">
        <v>16</v>
      </c>
      <c r="CD2" s="32" t="s">
        <v>17</v>
      </c>
      <c r="CE2" s="30" t="s">
        <v>18</v>
      </c>
      <c r="CF2" s="30" t="s">
        <v>19</v>
      </c>
      <c r="CG2" s="31" t="s">
        <v>15</v>
      </c>
      <c r="CH2" s="32" t="s">
        <v>20</v>
      </c>
      <c r="CI2" s="32" t="s">
        <v>21</v>
      </c>
    </row>
    <row r="3" spans="1:87" x14ac:dyDescent="0.25">
      <c r="A3" s="33">
        <v>99</v>
      </c>
      <c r="B3" s="33">
        <v>6</v>
      </c>
      <c r="C3" s="17" t="s">
        <v>22</v>
      </c>
      <c r="D3" s="18">
        <v>5</v>
      </c>
      <c r="E3" s="34">
        <v>0</v>
      </c>
      <c r="F3" s="18">
        <v>0</v>
      </c>
      <c r="G3" s="34">
        <v>0</v>
      </c>
      <c r="H3" s="18">
        <v>0</v>
      </c>
      <c r="I3" s="34">
        <v>0</v>
      </c>
      <c r="J3" s="18">
        <v>0</v>
      </c>
      <c r="K3" s="34">
        <v>0</v>
      </c>
      <c r="L3" s="18">
        <v>0</v>
      </c>
      <c r="M3" s="34">
        <v>0</v>
      </c>
      <c r="N3" s="18">
        <v>0</v>
      </c>
      <c r="O3" s="34">
        <v>0</v>
      </c>
      <c r="P3" s="18">
        <v>0</v>
      </c>
      <c r="Q3" s="34">
        <v>0</v>
      </c>
      <c r="R3" s="18">
        <v>0</v>
      </c>
      <c r="S3" s="34">
        <v>0</v>
      </c>
      <c r="T3" s="18">
        <v>0</v>
      </c>
      <c r="U3" s="34">
        <v>0</v>
      </c>
      <c r="V3" s="18">
        <v>0</v>
      </c>
      <c r="W3" s="34">
        <v>0</v>
      </c>
      <c r="X3" s="18">
        <v>0</v>
      </c>
      <c r="Y3" s="34">
        <v>0</v>
      </c>
      <c r="Z3" s="18">
        <v>0</v>
      </c>
      <c r="AA3" s="34">
        <v>0</v>
      </c>
      <c r="AB3" s="18">
        <v>0</v>
      </c>
      <c r="AC3" s="34">
        <v>0</v>
      </c>
      <c r="AD3" s="18">
        <v>0</v>
      </c>
      <c r="AE3" s="34">
        <v>0</v>
      </c>
      <c r="AF3" s="18">
        <v>0</v>
      </c>
      <c r="AG3" s="34">
        <v>0</v>
      </c>
      <c r="AH3" s="18">
        <v>0</v>
      </c>
      <c r="AI3" s="34">
        <v>0</v>
      </c>
      <c r="AJ3" s="18">
        <v>0</v>
      </c>
      <c r="AK3" s="34">
        <v>0</v>
      </c>
      <c r="AL3" s="18">
        <v>0</v>
      </c>
      <c r="AM3" s="34">
        <v>0</v>
      </c>
      <c r="AN3" s="18">
        <v>0</v>
      </c>
      <c r="AO3" s="34">
        <v>0</v>
      </c>
      <c r="AP3" s="18">
        <v>0</v>
      </c>
      <c r="AQ3" s="34">
        <v>0</v>
      </c>
      <c r="AR3" s="18">
        <v>0</v>
      </c>
      <c r="AS3" s="34">
        <v>0</v>
      </c>
      <c r="AT3" s="18">
        <v>0</v>
      </c>
      <c r="AU3" s="34">
        <v>0</v>
      </c>
      <c r="AV3" s="18">
        <v>0</v>
      </c>
      <c r="AW3" s="34">
        <v>0</v>
      </c>
      <c r="AX3" s="18">
        <v>0</v>
      </c>
      <c r="AY3" s="34">
        <v>0</v>
      </c>
      <c r="AZ3" s="18">
        <v>0</v>
      </c>
      <c r="BA3" s="34">
        <v>0</v>
      </c>
      <c r="BB3" s="18">
        <v>0</v>
      </c>
      <c r="BC3" s="34">
        <v>0</v>
      </c>
      <c r="BD3" s="18">
        <v>0</v>
      </c>
      <c r="BE3" s="34">
        <v>0</v>
      </c>
      <c r="BF3" s="18">
        <v>0</v>
      </c>
      <c r="BG3" s="34">
        <v>0</v>
      </c>
      <c r="BH3" s="18">
        <v>0</v>
      </c>
      <c r="BI3" s="34">
        <v>0</v>
      </c>
      <c r="BJ3" s="18">
        <v>0</v>
      </c>
      <c r="BK3" s="34">
        <v>0</v>
      </c>
      <c r="BL3" s="18">
        <v>0</v>
      </c>
      <c r="BM3" s="34">
        <v>0</v>
      </c>
      <c r="BN3" s="35">
        <v>0</v>
      </c>
      <c r="BO3" s="36">
        <v>0</v>
      </c>
      <c r="BP3" s="36">
        <v>0</v>
      </c>
      <c r="BQ3" s="36">
        <v>0</v>
      </c>
      <c r="BR3" s="12">
        <f t="shared" ref="BR3:BR34" si="0">AVERAGE(AW3:BQ3)</f>
        <v>0</v>
      </c>
      <c r="BS3" s="12">
        <f t="shared" ref="BS3:BS34" si="1">STDEV(AW3:BQ3)</f>
        <v>0</v>
      </c>
      <c r="BT3" s="12">
        <f t="shared" ref="BT3:BT34" si="2">MEDIAN(AW3:BQ3)</f>
        <v>0</v>
      </c>
      <c r="BU3" s="12">
        <f t="shared" ref="BU3:BU34" si="3">MAX(E3:BQ3)</f>
        <v>0</v>
      </c>
      <c r="BV3" s="14" t="str">
        <f t="shared" ref="BV3:BV34" si="4">IF(BM3&gt;(BR3+BS3),"High","")</f>
        <v/>
      </c>
      <c r="BW3" s="14" t="str">
        <f t="shared" ref="BW3:BW34" si="5">IF(BM3&lt;(BR3-BS3),"Low","")</f>
        <v/>
      </c>
      <c r="BX3" s="14" t="str">
        <f t="shared" ref="BX3:BX34" si="6">IF(BM3&gt;MAX(E3:BL3),"Record","")</f>
        <v/>
      </c>
      <c r="BY3" s="14" t="str">
        <f t="shared" ref="BY3:BY34" si="7">IF((BM3&gt;0), (IF(SUM(E3:BL3)=0,"New","")),"")</f>
        <v/>
      </c>
      <c r="BZ3" s="37" t="str">
        <f t="shared" ref="BZ3:BZ34" si="8">IF(BM3&gt;0,(COUNTIF(BC3:BM3,"=0")/COUNTA(BC3:BM3)),"")</f>
        <v/>
      </c>
      <c r="CA3" s="15">
        <f t="shared" ref="CA3:CA34" si="9">SLOPE(AS3:BM3,$AS$2:$BM$2)</f>
        <v>0</v>
      </c>
      <c r="CB3" s="16" t="e">
        <f t="shared" ref="CB3:CB34" si="10">CA3/BR3</f>
        <v>#DIV/0!</v>
      </c>
      <c r="CC3" s="9" t="str">
        <f t="shared" ref="CC3:CC34" si="11">IF(BR3&gt;20,IF(CB3&gt;0.05,"increasing",""),"")</f>
        <v/>
      </c>
      <c r="CD3" s="9" t="str">
        <f t="shared" ref="CD3:CD34" si="12">IF(BR3&gt;20,IF(CB3&lt;-0.05,"decreasing",""),"")</f>
        <v/>
      </c>
      <c r="CE3" s="15">
        <f t="shared" ref="CE3:CE34" si="13">SLOPE(BC3:BM3,$BC$2:$BM$2)</f>
        <v>0</v>
      </c>
      <c r="CF3" s="15">
        <f t="shared" ref="CF3:CF34" si="14">AVERAGE(BC3:BM3)</f>
        <v>0</v>
      </c>
      <c r="CG3" s="15" t="e">
        <f t="shared" ref="CG3:CG34" si="15">CE3/CF3</f>
        <v>#DIV/0!</v>
      </c>
      <c r="CH3" s="9" t="str">
        <f t="shared" ref="CH3:CH34" si="16">IF(CF3&gt;20,IF(CG3&gt;0.05,"increasing",""),"")</f>
        <v/>
      </c>
      <c r="CI3" s="9" t="str">
        <f t="shared" ref="CI3:CI34" si="17">IF(CF3&gt;20,IF(CG3&lt;-0.05,"decreasing",""),"")</f>
        <v/>
      </c>
    </row>
    <row r="4" spans="1:87" x14ac:dyDescent="0.25">
      <c r="A4" s="33">
        <v>101</v>
      </c>
      <c r="B4" s="33">
        <v>10</v>
      </c>
      <c r="C4" s="17" t="s">
        <v>23</v>
      </c>
      <c r="D4" s="18">
        <v>5</v>
      </c>
      <c r="E4" s="34">
        <v>0</v>
      </c>
      <c r="F4" s="18">
        <v>0</v>
      </c>
      <c r="G4" s="34">
        <v>0</v>
      </c>
      <c r="H4" s="18">
        <v>25</v>
      </c>
      <c r="I4" s="34">
        <v>0</v>
      </c>
      <c r="J4" s="18">
        <v>0</v>
      </c>
      <c r="K4" s="34">
        <v>0</v>
      </c>
      <c r="L4" s="18">
        <v>0</v>
      </c>
      <c r="M4" s="34">
        <v>0</v>
      </c>
      <c r="N4" s="18">
        <v>9</v>
      </c>
      <c r="O4" s="34">
        <v>3</v>
      </c>
      <c r="P4" s="18">
        <v>0</v>
      </c>
      <c r="Q4" s="34">
        <v>0</v>
      </c>
      <c r="R4" s="18">
        <v>0</v>
      </c>
      <c r="S4" s="34">
        <v>0</v>
      </c>
      <c r="T4" s="18">
        <v>0</v>
      </c>
      <c r="U4" s="34">
        <v>0</v>
      </c>
      <c r="V4" s="18">
        <v>0</v>
      </c>
      <c r="W4" s="34">
        <v>0</v>
      </c>
      <c r="X4" s="18">
        <v>0</v>
      </c>
      <c r="Y4" s="34">
        <v>0</v>
      </c>
      <c r="Z4" s="18">
        <v>0</v>
      </c>
      <c r="AA4" s="34">
        <v>0</v>
      </c>
      <c r="AB4" s="18">
        <v>0</v>
      </c>
      <c r="AC4" s="34">
        <v>0</v>
      </c>
      <c r="AD4" s="18">
        <v>0</v>
      </c>
      <c r="AE4" s="34">
        <v>0</v>
      </c>
      <c r="AF4" s="18">
        <v>0</v>
      </c>
      <c r="AG4" s="34">
        <v>0</v>
      </c>
      <c r="AH4" s="18">
        <v>0</v>
      </c>
      <c r="AI4" s="34">
        <v>0</v>
      </c>
      <c r="AJ4" s="18">
        <v>0</v>
      </c>
      <c r="AK4" s="34">
        <v>0</v>
      </c>
      <c r="AL4" s="18">
        <v>0</v>
      </c>
      <c r="AM4" s="34">
        <v>0</v>
      </c>
      <c r="AN4" s="18">
        <v>0</v>
      </c>
      <c r="AO4" s="34">
        <v>0</v>
      </c>
      <c r="AP4" s="18">
        <v>0</v>
      </c>
      <c r="AQ4" s="34">
        <v>0</v>
      </c>
      <c r="AR4" s="18">
        <v>0</v>
      </c>
      <c r="AS4" s="34">
        <v>0</v>
      </c>
      <c r="AT4" s="18">
        <v>0</v>
      </c>
      <c r="AU4" s="34">
        <v>3</v>
      </c>
      <c r="AV4" s="18">
        <v>0</v>
      </c>
      <c r="AW4" s="34">
        <v>0</v>
      </c>
      <c r="AX4" s="18">
        <v>0</v>
      </c>
      <c r="AY4" s="34">
        <v>0</v>
      </c>
      <c r="AZ4" s="18">
        <v>0</v>
      </c>
      <c r="BA4" s="34">
        <v>0</v>
      </c>
      <c r="BB4" s="18">
        <v>0</v>
      </c>
      <c r="BC4" s="34">
        <v>0</v>
      </c>
      <c r="BD4" s="18">
        <v>0</v>
      </c>
      <c r="BE4" s="34">
        <v>0</v>
      </c>
      <c r="BF4" s="18">
        <v>0</v>
      </c>
      <c r="BG4" s="34">
        <v>0</v>
      </c>
      <c r="BH4" s="18">
        <v>0</v>
      </c>
      <c r="BI4" s="34">
        <v>0</v>
      </c>
      <c r="BJ4" s="18">
        <v>0</v>
      </c>
      <c r="BK4" s="34">
        <v>0</v>
      </c>
      <c r="BL4" s="18">
        <v>0</v>
      </c>
      <c r="BM4" s="34">
        <v>1</v>
      </c>
      <c r="BN4" s="35">
        <v>0</v>
      </c>
      <c r="BO4" s="36">
        <v>0</v>
      </c>
      <c r="BP4" s="36">
        <v>0</v>
      </c>
      <c r="BQ4" s="36">
        <v>0</v>
      </c>
      <c r="BR4" s="12">
        <f t="shared" si="0"/>
        <v>4.7619047619047616E-2</v>
      </c>
      <c r="BS4" s="12">
        <f t="shared" si="1"/>
        <v>0.21821789023599236</v>
      </c>
      <c r="BT4" s="12">
        <f t="shared" si="2"/>
        <v>0</v>
      </c>
      <c r="BU4" s="12">
        <f t="shared" si="3"/>
        <v>25</v>
      </c>
      <c r="BV4" s="14" t="str">
        <f t="shared" si="4"/>
        <v>High</v>
      </c>
      <c r="BW4" s="14" t="str">
        <f t="shared" si="5"/>
        <v/>
      </c>
      <c r="BX4" s="14" t="str">
        <f t="shared" si="6"/>
        <v/>
      </c>
      <c r="BY4" s="14" t="str">
        <f t="shared" si="7"/>
        <v/>
      </c>
      <c r="BZ4" s="37">
        <f t="shared" si="8"/>
        <v>0.90909090909090906</v>
      </c>
      <c r="CA4" s="15">
        <f t="shared" si="9"/>
        <v>-1.8181818181818181E-2</v>
      </c>
      <c r="CB4" s="16">
        <f t="shared" si="10"/>
        <v>-0.38181818181818183</v>
      </c>
      <c r="CC4" s="9" t="str">
        <f t="shared" si="11"/>
        <v/>
      </c>
      <c r="CD4" s="9" t="str">
        <f t="shared" si="12"/>
        <v/>
      </c>
      <c r="CE4" s="15">
        <f t="shared" si="13"/>
        <v>4.5454545454545449E-2</v>
      </c>
      <c r="CF4" s="15">
        <f t="shared" si="14"/>
        <v>9.0909090909090912E-2</v>
      </c>
      <c r="CG4" s="15">
        <f t="shared" si="15"/>
        <v>0.49999999999999994</v>
      </c>
      <c r="CH4" s="9" t="str">
        <f t="shared" si="16"/>
        <v/>
      </c>
      <c r="CI4" s="9" t="str">
        <f t="shared" si="17"/>
        <v/>
      </c>
    </row>
    <row r="5" spans="1:87" x14ac:dyDescent="0.25">
      <c r="A5" s="33">
        <v>102</v>
      </c>
      <c r="B5" s="33">
        <v>11</v>
      </c>
      <c r="C5" s="17" t="s">
        <v>24</v>
      </c>
      <c r="D5" s="18">
        <v>5</v>
      </c>
      <c r="E5" s="34">
        <v>0</v>
      </c>
      <c r="F5" s="18">
        <v>0</v>
      </c>
      <c r="G5" s="34">
        <v>0</v>
      </c>
      <c r="H5" s="18">
        <v>0</v>
      </c>
      <c r="I5" s="34">
        <v>0</v>
      </c>
      <c r="J5" s="18">
        <v>0</v>
      </c>
      <c r="K5" s="34">
        <v>0</v>
      </c>
      <c r="L5" s="18">
        <v>0</v>
      </c>
      <c r="M5" s="34">
        <v>0</v>
      </c>
      <c r="N5" s="18">
        <v>0</v>
      </c>
      <c r="O5" s="34">
        <v>0</v>
      </c>
      <c r="P5" s="18">
        <v>0</v>
      </c>
      <c r="Q5" s="34">
        <v>0</v>
      </c>
      <c r="R5" s="18">
        <v>0</v>
      </c>
      <c r="S5" s="34">
        <v>0</v>
      </c>
      <c r="T5" s="18">
        <v>0</v>
      </c>
      <c r="U5" s="34">
        <v>0</v>
      </c>
      <c r="V5" s="18">
        <v>0</v>
      </c>
      <c r="W5" s="34">
        <v>0</v>
      </c>
      <c r="X5" s="18">
        <v>0</v>
      </c>
      <c r="Y5" s="34">
        <v>0</v>
      </c>
      <c r="Z5" s="18">
        <v>0</v>
      </c>
      <c r="AA5" s="34">
        <v>0</v>
      </c>
      <c r="AB5" s="18">
        <v>0</v>
      </c>
      <c r="AC5" s="34">
        <v>0</v>
      </c>
      <c r="AD5" s="18">
        <v>0</v>
      </c>
      <c r="AE5" s="34">
        <v>0</v>
      </c>
      <c r="AF5" s="18">
        <v>0</v>
      </c>
      <c r="AG5" s="34">
        <v>0</v>
      </c>
      <c r="AH5" s="18">
        <v>0</v>
      </c>
      <c r="AI5" s="34">
        <v>0</v>
      </c>
      <c r="AJ5" s="18">
        <v>0</v>
      </c>
      <c r="AK5" s="34">
        <v>0</v>
      </c>
      <c r="AL5" s="18">
        <v>0</v>
      </c>
      <c r="AM5" s="34">
        <v>0</v>
      </c>
      <c r="AN5" s="18">
        <v>0</v>
      </c>
      <c r="AO5" s="34">
        <v>0</v>
      </c>
      <c r="AP5" s="18">
        <v>0</v>
      </c>
      <c r="AQ5" s="34">
        <v>0</v>
      </c>
      <c r="AR5" s="18">
        <v>0</v>
      </c>
      <c r="AS5" s="34">
        <v>0</v>
      </c>
      <c r="AT5" s="18">
        <v>0</v>
      </c>
      <c r="AU5" s="34">
        <v>0</v>
      </c>
      <c r="AV5" s="18">
        <v>0</v>
      </c>
      <c r="AW5" s="34">
        <v>0</v>
      </c>
      <c r="AX5" s="18">
        <v>0</v>
      </c>
      <c r="AY5" s="34">
        <v>0</v>
      </c>
      <c r="AZ5" s="18">
        <v>3</v>
      </c>
      <c r="BA5" s="34">
        <v>0</v>
      </c>
      <c r="BB5" s="18">
        <v>0</v>
      </c>
      <c r="BC5" s="34">
        <v>0</v>
      </c>
      <c r="BD5" s="18">
        <v>0</v>
      </c>
      <c r="BE5" s="34">
        <v>1</v>
      </c>
      <c r="BF5" s="18">
        <v>0</v>
      </c>
      <c r="BG5" s="34">
        <v>0</v>
      </c>
      <c r="BH5" s="18">
        <v>0</v>
      </c>
      <c r="BI5" s="34">
        <v>0</v>
      </c>
      <c r="BJ5" s="18">
        <v>0</v>
      </c>
      <c r="BK5" s="34">
        <v>0</v>
      </c>
      <c r="BL5" s="18">
        <v>0</v>
      </c>
      <c r="BM5" s="34">
        <v>0</v>
      </c>
      <c r="BN5" s="35">
        <v>0</v>
      </c>
      <c r="BO5" s="36">
        <v>0</v>
      </c>
      <c r="BP5" s="36">
        <v>0</v>
      </c>
      <c r="BQ5" s="36">
        <v>0</v>
      </c>
      <c r="BR5" s="12">
        <f t="shared" si="0"/>
        <v>0.19047619047619047</v>
      </c>
      <c r="BS5" s="12">
        <f t="shared" si="1"/>
        <v>0.67963575678797383</v>
      </c>
      <c r="BT5" s="12">
        <f t="shared" si="2"/>
        <v>0</v>
      </c>
      <c r="BU5" s="12">
        <f t="shared" si="3"/>
        <v>3</v>
      </c>
      <c r="BV5" s="14" t="str">
        <f t="shared" si="4"/>
        <v/>
      </c>
      <c r="BW5" s="14" t="str">
        <f t="shared" si="5"/>
        <v/>
      </c>
      <c r="BX5" s="14" t="str">
        <f t="shared" si="6"/>
        <v/>
      </c>
      <c r="BY5" s="14" t="str">
        <f t="shared" si="7"/>
        <v/>
      </c>
      <c r="BZ5" s="37" t="str">
        <f t="shared" si="8"/>
        <v/>
      </c>
      <c r="CA5" s="15">
        <f t="shared" si="9"/>
        <v>-9.0909090909090887E-3</v>
      </c>
      <c r="CB5" s="16">
        <f t="shared" si="10"/>
        <v>-4.7727272727272715E-2</v>
      </c>
      <c r="CC5" s="9" t="str">
        <f t="shared" si="11"/>
        <v/>
      </c>
      <c r="CD5" s="9" t="str">
        <f t="shared" si="12"/>
        <v/>
      </c>
      <c r="CE5" s="15">
        <f t="shared" si="13"/>
        <v>-2.7272727272727271E-2</v>
      </c>
      <c r="CF5" s="15">
        <f t="shared" si="14"/>
        <v>9.0909090909090912E-2</v>
      </c>
      <c r="CG5" s="15">
        <f t="shared" si="15"/>
        <v>-0.3</v>
      </c>
      <c r="CH5" s="9" t="str">
        <f t="shared" si="16"/>
        <v/>
      </c>
      <c r="CI5" s="9" t="str">
        <f t="shared" si="17"/>
        <v/>
      </c>
    </row>
    <row r="6" spans="1:87" x14ac:dyDescent="0.25">
      <c r="A6" s="33">
        <v>106.5</v>
      </c>
      <c r="B6" s="33">
        <v>14</v>
      </c>
      <c r="C6" s="17" t="s">
        <v>25</v>
      </c>
      <c r="D6" s="18">
        <v>4</v>
      </c>
      <c r="E6" s="34">
        <v>0</v>
      </c>
      <c r="F6" s="18">
        <v>0</v>
      </c>
      <c r="G6" s="34">
        <v>0</v>
      </c>
      <c r="H6" s="18">
        <v>0</v>
      </c>
      <c r="I6" s="34">
        <v>0</v>
      </c>
      <c r="J6" s="18">
        <v>0</v>
      </c>
      <c r="K6" s="34">
        <v>0</v>
      </c>
      <c r="L6" s="18">
        <v>0</v>
      </c>
      <c r="M6" s="34">
        <v>0</v>
      </c>
      <c r="N6" s="18">
        <v>0</v>
      </c>
      <c r="O6" s="34">
        <v>0</v>
      </c>
      <c r="P6" s="18">
        <v>0</v>
      </c>
      <c r="Q6" s="34">
        <v>0</v>
      </c>
      <c r="R6" s="18">
        <v>0</v>
      </c>
      <c r="S6" s="34">
        <v>0</v>
      </c>
      <c r="T6" s="18">
        <v>0</v>
      </c>
      <c r="U6" s="34">
        <v>0</v>
      </c>
      <c r="V6" s="18">
        <v>0</v>
      </c>
      <c r="W6" s="34">
        <v>0</v>
      </c>
      <c r="X6" s="18">
        <v>0</v>
      </c>
      <c r="Y6" s="34">
        <v>0</v>
      </c>
      <c r="Z6" s="18">
        <v>0</v>
      </c>
      <c r="AA6" s="34">
        <v>0</v>
      </c>
      <c r="AB6" s="18">
        <v>0</v>
      </c>
      <c r="AC6" s="34">
        <v>0</v>
      </c>
      <c r="AD6" s="18">
        <v>0</v>
      </c>
      <c r="AE6" s="34">
        <v>0</v>
      </c>
      <c r="AF6" s="18">
        <v>0</v>
      </c>
      <c r="AG6" s="34">
        <v>0</v>
      </c>
      <c r="AH6" s="18">
        <v>0</v>
      </c>
      <c r="AI6" s="34">
        <v>0</v>
      </c>
      <c r="AJ6" s="18">
        <v>0</v>
      </c>
      <c r="AK6" s="34">
        <v>0</v>
      </c>
      <c r="AL6" s="18">
        <v>0</v>
      </c>
      <c r="AM6" s="34">
        <v>0</v>
      </c>
      <c r="AN6" s="18">
        <v>0</v>
      </c>
      <c r="AO6" s="34">
        <v>0</v>
      </c>
      <c r="AP6" s="18">
        <v>0</v>
      </c>
      <c r="AQ6" s="34">
        <v>0</v>
      </c>
      <c r="AR6" s="18">
        <v>0</v>
      </c>
      <c r="AS6" s="34">
        <v>0</v>
      </c>
      <c r="AT6" s="18">
        <v>0</v>
      </c>
      <c r="AU6" s="34">
        <v>0</v>
      </c>
      <c r="AV6" s="18">
        <v>0</v>
      </c>
      <c r="AW6" s="34">
        <v>0</v>
      </c>
      <c r="AX6" s="18">
        <v>0</v>
      </c>
      <c r="AY6" s="34">
        <v>0</v>
      </c>
      <c r="AZ6" s="18">
        <v>0</v>
      </c>
      <c r="BA6" s="34">
        <v>0</v>
      </c>
      <c r="BB6" s="18">
        <v>0</v>
      </c>
      <c r="BC6" s="34">
        <v>0</v>
      </c>
      <c r="BD6" s="18">
        <v>0</v>
      </c>
      <c r="BE6" s="34">
        <v>2</v>
      </c>
      <c r="BF6" s="18">
        <v>4</v>
      </c>
      <c r="BG6" s="34">
        <v>0</v>
      </c>
      <c r="BH6" s="18">
        <v>5</v>
      </c>
      <c r="BI6" s="34">
        <v>12</v>
      </c>
      <c r="BJ6" s="18">
        <v>0</v>
      </c>
      <c r="BK6" s="34">
        <v>3</v>
      </c>
      <c r="BL6" s="18">
        <v>0</v>
      </c>
      <c r="BM6" s="34">
        <v>2</v>
      </c>
      <c r="BN6" s="35">
        <v>0</v>
      </c>
      <c r="BO6" s="36">
        <v>0</v>
      </c>
      <c r="BP6" s="36">
        <v>0</v>
      </c>
      <c r="BQ6" s="36">
        <v>1</v>
      </c>
      <c r="BR6" s="12">
        <f t="shared" si="0"/>
        <v>1.3809523809523809</v>
      </c>
      <c r="BS6" s="12">
        <f t="shared" si="1"/>
        <v>2.8544034486419485</v>
      </c>
      <c r="BT6" s="12">
        <f t="shared" si="2"/>
        <v>0</v>
      </c>
      <c r="BU6" s="12">
        <f t="shared" si="3"/>
        <v>12</v>
      </c>
      <c r="BV6" s="14" t="str">
        <f t="shared" si="4"/>
        <v/>
      </c>
      <c r="BW6" s="14" t="str">
        <f t="shared" si="5"/>
        <v/>
      </c>
      <c r="BX6" s="14" t="str">
        <f t="shared" si="6"/>
        <v/>
      </c>
      <c r="BY6" s="14" t="str">
        <f t="shared" si="7"/>
        <v/>
      </c>
      <c r="BZ6" s="37">
        <f t="shared" si="8"/>
        <v>0.45454545454545453</v>
      </c>
      <c r="CA6" s="15">
        <f t="shared" si="9"/>
        <v>0.20389610389610391</v>
      </c>
      <c r="CB6" s="16">
        <f t="shared" si="10"/>
        <v>0.14764890282131662</v>
      </c>
      <c r="CC6" s="9" t="str">
        <f t="shared" si="11"/>
        <v/>
      </c>
      <c r="CD6" s="9" t="str">
        <f t="shared" si="12"/>
        <v/>
      </c>
      <c r="CE6" s="15">
        <f t="shared" si="13"/>
        <v>0.15454545454545454</v>
      </c>
      <c r="CF6" s="15">
        <f t="shared" si="14"/>
        <v>2.5454545454545454</v>
      </c>
      <c r="CG6" s="15">
        <f t="shared" si="15"/>
        <v>6.0714285714285714E-2</v>
      </c>
      <c r="CH6" s="9" t="str">
        <f t="shared" si="16"/>
        <v/>
      </c>
      <c r="CI6" s="9" t="str">
        <f t="shared" si="17"/>
        <v/>
      </c>
    </row>
    <row r="7" spans="1:87" x14ac:dyDescent="0.25">
      <c r="A7" s="33">
        <v>106</v>
      </c>
      <c r="B7" s="33">
        <v>15</v>
      </c>
      <c r="C7" s="17" t="s">
        <v>26</v>
      </c>
      <c r="D7" s="18">
        <v>1</v>
      </c>
      <c r="E7" s="34">
        <v>0</v>
      </c>
      <c r="F7" s="18">
        <v>0</v>
      </c>
      <c r="G7" s="34">
        <v>0</v>
      </c>
      <c r="H7" s="18">
        <v>3</v>
      </c>
      <c r="I7" s="34">
        <v>0</v>
      </c>
      <c r="J7" s="18">
        <v>0</v>
      </c>
      <c r="K7" s="34">
        <v>0</v>
      </c>
      <c r="L7" s="18">
        <v>0</v>
      </c>
      <c r="M7" s="34">
        <v>0</v>
      </c>
      <c r="N7" s="18">
        <v>0</v>
      </c>
      <c r="O7" s="34">
        <v>0</v>
      </c>
      <c r="P7" s="18">
        <v>0</v>
      </c>
      <c r="Q7" s="34">
        <v>0</v>
      </c>
      <c r="R7" s="18">
        <v>0</v>
      </c>
      <c r="S7" s="34">
        <v>0</v>
      </c>
      <c r="T7" s="18">
        <v>0</v>
      </c>
      <c r="U7" s="34">
        <v>0</v>
      </c>
      <c r="V7" s="18">
        <v>0</v>
      </c>
      <c r="W7" s="34">
        <v>45</v>
      </c>
      <c r="X7" s="18">
        <v>0</v>
      </c>
      <c r="Y7" s="34">
        <v>257</v>
      </c>
      <c r="Z7" s="18">
        <v>366</v>
      </c>
      <c r="AA7" s="34">
        <v>1259</v>
      </c>
      <c r="AB7" s="18">
        <v>120</v>
      </c>
      <c r="AC7" s="34">
        <v>99</v>
      </c>
      <c r="AD7" s="18">
        <v>260</v>
      </c>
      <c r="AE7" s="34">
        <v>194</v>
      </c>
      <c r="AF7" s="18">
        <v>179</v>
      </c>
      <c r="AG7" s="34">
        <v>208</v>
      </c>
      <c r="AH7" s="18">
        <v>12</v>
      </c>
      <c r="AI7" s="34">
        <v>289</v>
      </c>
      <c r="AJ7" s="18">
        <v>250</v>
      </c>
      <c r="AK7" s="34">
        <v>76</v>
      </c>
      <c r="AL7" s="18">
        <v>1014</v>
      </c>
      <c r="AM7" s="34">
        <v>228</v>
      </c>
      <c r="AN7" s="18">
        <v>504</v>
      </c>
      <c r="AO7" s="34">
        <v>170</v>
      </c>
      <c r="AP7" s="18">
        <v>91</v>
      </c>
      <c r="AQ7" s="34">
        <v>492</v>
      </c>
      <c r="AR7" s="18">
        <v>520</v>
      </c>
      <c r="AS7" s="34">
        <v>425</v>
      </c>
      <c r="AT7" s="18">
        <v>297</v>
      </c>
      <c r="AU7" s="34">
        <v>349</v>
      </c>
      <c r="AV7" s="18">
        <v>695</v>
      </c>
      <c r="AW7" s="34">
        <v>671</v>
      </c>
      <c r="AX7" s="18">
        <v>107</v>
      </c>
      <c r="AY7" s="34">
        <v>524</v>
      </c>
      <c r="AZ7" s="18">
        <v>1402</v>
      </c>
      <c r="BA7" s="34">
        <v>797</v>
      </c>
      <c r="BB7" s="18">
        <v>663</v>
      </c>
      <c r="BC7" s="34">
        <v>493</v>
      </c>
      <c r="BD7" s="18">
        <v>719</v>
      </c>
      <c r="BE7" s="34">
        <v>380</v>
      </c>
      <c r="BF7" s="18">
        <v>202</v>
      </c>
      <c r="BG7" s="34">
        <v>143</v>
      </c>
      <c r="BH7" s="18">
        <v>512</v>
      </c>
      <c r="BI7" s="34">
        <v>2382</v>
      </c>
      <c r="BJ7" s="18">
        <v>833</v>
      </c>
      <c r="BK7" s="34">
        <v>1211</v>
      </c>
      <c r="BL7" s="18">
        <v>673</v>
      </c>
      <c r="BM7" s="34">
        <v>882</v>
      </c>
      <c r="BN7" s="35">
        <v>959</v>
      </c>
      <c r="BO7" s="36">
        <v>639</v>
      </c>
      <c r="BP7" s="36">
        <v>503</v>
      </c>
      <c r="BQ7" s="36">
        <v>507</v>
      </c>
      <c r="BR7" s="12">
        <f t="shared" si="0"/>
        <v>723.90476190476193</v>
      </c>
      <c r="BS7" s="12">
        <f t="shared" si="1"/>
        <v>495.12128865177118</v>
      </c>
      <c r="BT7" s="12">
        <f t="shared" si="2"/>
        <v>663</v>
      </c>
      <c r="BU7" s="12">
        <f t="shared" si="3"/>
        <v>2382</v>
      </c>
      <c r="BV7" s="14" t="str">
        <f t="shared" si="4"/>
        <v/>
      </c>
      <c r="BW7" s="14" t="str">
        <f t="shared" si="5"/>
        <v/>
      </c>
      <c r="BX7" s="14" t="str">
        <f t="shared" si="6"/>
        <v/>
      </c>
      <c r="BY7" s="14" t="str">
        <f t="shared" si="7"/>
        <v/>
      </c>
      <c r="BZ7" s="37">
        <f t="shared" si="8"/>
        <v>0</v>
      </c>
      <c r="CA7" s="15">
        <f t="shared" si="9"/>
        <v>28.837662337662348</v>
      </c>
      <c r="CB7" s="16">
        <f t="shared" si="10"/>
        <v>3.9836265563143618E-2</v>
      </c>
      <c r="CC7" s="9" t="str">
        <f t="shared" si="11"/>
        <v/>
      </c>
      <c r="CD7" s="9" t="str">
        <f t="shared" si="12"/>
        <v/>
      </c>
      <c r="CE7" s="15">
        <f t="shared" si="13"/>
        <v>70.499999999999986</v>
      </c>
      <c r="CF7" s="15">
        <f t="shared" si="14"/>
        <v>766.36363636363637</v>
      </c>
      <c r="CG7" s="15">
        <f t="shared" si="15"/>
        <v>9.1992882562277556E-2</v>
      </c>
      <c r="CH7" s="9" t="str">
        <f t="shared" si="16"/>
        <v>increasing</v>
      </c>
      <c r="CI7" s="9" t="str">
        <f t="shared" si="17"/>
        <v/>
      </c>
    </row>
    <row r="8" spans="1:87" x14ac:dyDescent="0.25">
      <c r="A8" s="33">
        <v>95</v>
      </c>
      <c r="B8" s="33">
        <v>17</v>
      </c>
      <c r="C8" s="17" t="s">
        <v>27</v>
      </c>
      <c r="D8" s="18">
        <v>5</v>
      </c>
      <c r="E8" s="34">
        <v>0</v>
      </c>
      <c r="F8" s="18">
        <v>0</v>
      </c>
      <c r="G8" s="34">
        <v>0</v>
      </c>
      <c r="H8" s="18">
        <v>0</v>
      </c>
      <c r="I8" s="34">
        <v>0</v>
      </c>
      <c r="J8" s="18">
        <v>0</v>
      </c>
      <c r="K8" s="34">
        <v>0</v>
      </c>
      <c r="L8" s="18">
        <v>0</v>
      </c>
      <c r="M8" s="34">
        <v>0</v>
      </c>
      <c r="N8" s="18">
        <v>0</v>
      </c>
      <c r="O8" s="34">
        <v>0</v>
      </c>
      <c r="P8" s="18">
        <v>0</v>
      </c>
      <c r="Q8" s="34">
        <v>0</v>
      </c>
      <c r="R8" s="18">
        <v>0</v>
      </c>
      <c r="S8" s="34">
        <v>0</v>
      </c>
      <c r="T8" s="18">
        <v>0</v>
      </c>
      <c r="U8" s="34">
        <v>0</v>
      </c>
      <c r="V8" s="18">
        <v>0</v>
      </c>
      <c r="W8" s="34">
        <v>0</v>
      </c>
      <c r="X8" s="18">
        <v>0</v>
      </c>
      <c r="Y8" s="34">
        <v>0</v>
      </c>
      <c r="Z8" s="18">
        <v>0</v>
      </c>
      <c r="AA8" s="34">
        <v>0</v>
      </c>
      <c r="AB8" s="18">
        <v>0</v>
      </c>
      <c r="AC8" s="34">
        <v>0</v>
      </c>
      <c r="AD8" s="18">
        <v>0</v>
      </c>
      <c r="AE8" s="34">
        <v>0</v>
      </c>
      <c r="AF8" s="18">
        <v>0</v>
      </c>
      <c r="AG8" s="34">
        <v>0</v>
      </c>
      <c r="AH8" s="18">
        <v>0</v>
      </c>
      <c r="AI8" s="34">
        <v>0</v>
      </c>
      <c r="AJ8" s="18">
        <v>0</v>
      </c>
      <c r="AK8" s="34">
        <v>0</v>
      </c>
      <c r="AL8" s="18">
        <v>0</v>
      </c>
      <c r="AM8" s="34">
        <v>0</v>
      </c>
      <c r="AN8" s="18">
        <v>0</v>
      </c>
      <c r="AO8" s="34">
        <v>0</v>
      </c>
      <c r="AP8" s="18">
        <v>0</v>
      </c>
      <c r="AQ8" s="34">
        <v>0</v>
      </c>
      <c r="AR8" s="18">
        <v>0</v>
      </c>
      <c r="AS8" s="34">
        <v>0</v>
      </c>
      <c r="AT8" s="18">
        <v>0</v>
      </c>
      <c r="AU8" s="34">
        <v>0</v>
      </c>
      <c r="AV8" s="18">
        <v>0</v>
      </c>
      <c r="AW8" s="34">
        <v>0</v>
      </c>
      <c r="AX8" s="18">
        <v>0</v>
      </c>
      <c r="AY8" s="34">
        <v>0</v>
      </c>
      <c r="AZ8" s="18">
        <v>0</v>
      </c>
      <c r="BA8" s="34">
        <v>0</v>
      </c>
      <c r="BB8" s="18">
        <v>0</v>
      </c>
      <c r="BC8" s="34">
        <v>0</v>
      </c>
      <c r="BD8" s="18">
        <v>0</v>
      </c>
      <c r="BE8" s="34">
        <v>0</v>
      </c>
      <c r="BF8" s="18">
        <v>0</v>
      </c>
      <c r="BG8" s="34">
        <v>0</v>
      </c>
      <c r="BH8" s="18">
        <v>0</v>
      </c>
      <c r="BI8" s="34">
        <v>8</v>
      </c>
      <c r="BJ8" s="18">
        <v>0</v>
      </c>
      <c r="BK8" s="34">
        <v>0</v>
      </c>
      <c r="BL8" s="18">
        <v>0</v>
      </c>
      <c r="BM8" s="34">
        <v>0</v>
      </c>
      <c r="BN8" s="38">
        <v>0</v>
      </c>
      <c r="BO8" s="39">
        <v>0</v>
      </c>
      <c r="BP8" s="39">
        <v>0</v>
      </c>
      <c r="BQ8" s="39">
        <v>0</v>
      </c>
      <c r="BR8" s="12">
        <f t="shared" si="0"/>
        <v>0.38095238095238093</v>
      </c>
      <c r="BS8" s="12">
        <f t="shared" si="1"/>
        <v>1.7457431218879389</v>
      </c>
      <c r="BT8" s="12">
        <f t="shared" si="2"/>
        <v>0</v>
      </c>
      <c r="BU8" s="12">
        <f t="shared" si="3"/>
        <v>8</v>
      </c>
      <c r="BV8" s="14" t="str">
        <f t="shared" si="4"/>
        <v/>
      </c>
      <c r="BW8" s="14" t="str">
        <f t="shared" si="5"/>
        <v/>
      </c>
      <c r="BX8" s="14" t="str">
        <f t="shared" si="6"/>
        <v/>
      </c>
      <c r="BY8" s="14" t="str">
        <f t="shared" si="7"/>
        <v/>
      </c>
      <c r="BZ8" s="37" t="str">
        <f t="shared" si="8"/>
        <v/>
      </c>
      <c r="CA8" s="15">
        <f t="shared" si="9"/>
        <v>6.2337662337662317E-2</v>
      </c>
      <c r="CB8" s="16">
        <f t="shared" si="10"/>
        <v>0.16363636363636358</v>
      </c>
      <c r="CC8" s="9" t="str">
        <f t="shared" si="11"/>
        <v/>
      </c>
      <c r="CD8" s="9" t="str">
        <f t="shared" si="12"/>
        <v/>
      </c>
      <c r="CE8" s="15">
        <f t="shared" si="13"/>
        <v>7.2727272727272724E-2</v>
      </c>
      <c r="CF8" s="15">
        <f t="shared" si="14"/>
        <v>0.72727272727272729</v>
      </c>
      <c r="CG8" s="15">
        <f t="shared" si="15"/>
        <v>9.9999999999999992E-2</v>
      </c>
      <c r="CH8" s="9" t="str">
        <f t="shared" si="16"/>
        <v/>
      </c>
      <c r="CI8" s="9" t="str">
        <f t="shared" si="17"/>
        <v/>
      </c>
    </row>
    <row r="9" spans="1:87" x14ac:dyDescent="0.25">
      <c r="A9" s="33">
        <v>93</v>
      </c>
      <c r="B9" s="33">
        <v>18</v>
      </c>
      <c r="C9" s="17" t="s">
        <v>28</v>
      </c>
      <c r="D9" s="18">
        <v>4</v>
      </c>
      <c r="E9" s="34">
        <v>0</v>
      </c>
      <c r="F9" s="18">
        <v>0</v>
      </c>
      <c r="G9" s="34">
        <v>0</v>
      </c>
      <c r="H9" s="18">
        <v>1</v>
      </c>
      <c r="I9" s="34">
        <v>0</v>
      </c>
      <c r="J9" s="18">
        <v>0</v>
      </c>
      <c r="K9" s="34">
        <v>0</v>
      </c>
      <c r="L9" s="18">
        <v>0</v>
      </c>
      <c r="M9" s="34">
        <v>0</v>
      </c>
      <c r="N9" s="18">
        <v>0</v>
      </c>
      <c r="O9" s="34">
        <v>0</v>
      </c>
      <c r="P9" s="18">
        <v>0</v>
      </c>
      <c r="Q9" s="34">
        <v>0</v>
      </c>
      <c r="R9" s="18">
        <v>0</v>
      </c>
      <c r="S9" s="34">
        <v>0</v>
      </c>
      <c r="T9" s="18">
        <v>0</v>
      </c>
      <c r="U9" s="34">
        <v>0</v>
      </c>
      <c r="V9" s="18">
        <v>0</v>
      </c>
      <c r="W9" s="34">
        <v>0</v>
      </c>
      <c r="X9" s="18">
        <v>0</v>
      </c>
      <c r="Y9" s="34">
        <v>4</v>
      </c>
      <c r="Z9" s="18">
        <v>0</v>
      </c>
      <c r="AA9" s="34">
        <v>0</v>
      </c>
      <c r="AB9" s="18">
        <v>0</v>
      </c>
      <c r="AC9" s="34">
        <v>0</v>
      </c>
      <c r="AD9" s="18">
        <v>1</v>
      </c>
      <c r="AE9" s="34">
        <v>0</v>
      </c>
      <c r="AF9" s="18">
        <v>0</v>
      </c>
      <c r="AG9" s="34">
        <v>0</v>
      </c>
      <c r="AH9" s="18">
        <v>0</v>
      </c>
      <c r="AI9" s="34">
        <v>1</v>
      </c>
      <c r="AJ9" s="18">
        <v>0</v>
      </c>
      <c r="AK9" s="34">
        <v>0</v>
      </c>
      <c r="AL9" s="18">
        <v>0</v>
      </c>
      <c r="AM9" s="34">
        <v>0</v>
      </c>
      <c r="AN9" s="18">
        <v>0</v>
      </c>
      <c r="AO9" s="34">
        <v>5</v>
      </c>
      <c r="AP9" s="18">
        <v>2</v>
      </c>
      <c r="AQ9" s="34">
        <v>1</v>
      </c>
      <c r="AR9" s="18">
        <v>11</v>
      </c>
      <c r="AS9" s="34">
        <v>0</v>
      </c>
      <c r="AT9" s="18">
        <v>0</v>
      </c>
      <c r="AU9" s="34">
        <v>2</v>
      </c>
      <c r="AV9" s="18">
        <v>0</v>
      </c>
      <c r="AW9" s="34">
        <v>1</v>
      </c>
      <c r="AX9" s="18">
        <v>0</v>
      </c>
      <c r="AY9" s="34">
        <v>0</v>
      </c>
      <c r="AZ9" s="18">
        <v>5</v>
      </c>
      <c r="BA9" s="34">
        <v>0</v>
      </c>
      <c r="BB9" s="18">
        <v>1</v>
      </c>
      <c r="BC9" s="34">
        <v>0</v>
      </c>
      <c r="BD9" s="18">
        <v>1</v>
      </c>
      <c r="BE9" s="34">
        <v>0</v>
      </c>
      <c r="BF9" s="18">
        <v>0</v>
      </c>
      <c r="BG9" s="34">
        <v>0</v>
      </c>
      <c r="BH9" s="18">
        <v>0</v>
      </c>
      <c r="BI9" s="34">
        <v>3</v>
      </c>
      <c r="BJ9" s="18">
        <v>0</v>
      </c>
      <c r="BK9" s="34">
        <v>17</v>
      </c>
      <c r="BL9" s="18">
        <v>0</v>
      </c>
      <c r="BM9" s="34">
        <v>0</v>
      </c>
      <c r="BN9" s="38">
        <v>0</v>
      </c>
      <c r="BO9" s="39">
        <v>0</v>
      </c>
      <c r="BP9" s="39">
        <v>0</v>
      </c>
      <c r="BQ9" s="39">
        <v>0</v>
      </c>
      <c r="BR9" s="12">
        <f t="shared" si="0"/>
        <v>1.3333333333333333</v>
      </c>
      <c r="BS9" s="12">
        <f t="shared" si="1"/>
        <v>3.799122705748438</v>
      </c>
      <c r="BT9" s="12">
        <f t="shared" si="2"/>
        <v>0</v>
      </c>
      <c r="BU9" s="12">
        <f t="shared" si="3"/>
        <v>17</v>
      </c>
      <c r="BV9" s="14" t="str">
        <f t="shared" si="4"/>
        <v/>
      </c>
      <c r="BW9" s="14" t="str">
        <f t="shared" si="5"/>
        <v/>
      </c>
      <c r="BX9" s="14" t="str">
        <f t="shared" si="6"/>
        <v/>
      </c>
      <c r="BY9" s="14" t="str">
        <f t="shared" si="7"/>
        <v/>
      </c>
      <c r="BZ9" s="37" t="str">
        <f t="shared" si="8"/>
        <v/>
      </c>
      <c r="CA9" s="15">
        <f t="shared" si="9"/>
        <v>0.15194805194805194</v>
      </c>
      <c r="CB9" s="16">
        <f t="shared" si="10"/>
        <v>0.11396103896103896</v>
      </c>
      <c r="CC9" s="9" t="str">
        <f t="shared" si="11"/>
        <v/>
      </c>
      <c r="CD9" s="9" t="str">
        <f t="shared" si="12"/>
        <v/>
      </c>
      <c r="CE9" s="15">
        <f t="shared" si="13"/>
        <v>0.45454545454545442</v>
      </c>
      <c r="CF9" s="15">
        <f t="shared" si="14"/>
        <v>1.9090909090909092</v>
      </c>
      <c r="CG9" s="15">
        <f t="shared" si="15"/>
        <v>0.23809523809523803</v>
      </c>
      <c r="CH9" s="9" t="str">
        <f t="shared" si="16"/>
        <v/>
      </c>
      <c r="CI9" s="9" t="str">
        <f t="shared" si="17"/>
        <v/>
      </c>
    </row>
    <row r="10" spans="1:87" x14ac:dyDescent="0.25">
      <c r="A10" s="33">
        <v>107</v>
      </c>
      <c r="B10" s="33">
        <v>22</v>
      </c>
      <c r="C10" s="17" t="s">
        <v>29</v>
      </c>
      <c r="D10" s="18">
        <v>2</v>
      </c>
      <c r="E10" s="34">
        <v>0</v>
      </c>
      <c r="F10" s="18">
        <v>0</v>
      </c>
      <c r="G10" s="34">
        <v>0</v>
      </c>
      <c r="H10" s="18">
        <v>0</v>
      </c>
      <c r="I10" s="34">
        <v>0</v>
      </c>
      <c r="J10" s="18">
        <v>0</v>
      </c>
      <c r="K10" s="34">
        <v>0</v>
      </c>
      <c r="L10" s="18">
        <v>0</v>
      </c>
      <c r="M10" s="34">
        <v>0</v>
      </c>
      <c r="N10" s="18">
        <v>0</v>
      </c>
      <c r="O10" s="34">
        <v>0</v>
      </c>
      <c r="P10" s="18">
        <v>0</v>
      </c>
      <c r="Q10" s="34">
        <v>0</v>
      </c>
      <c r="R10" s="18">
        <v>0</v>
      </c>
      <c r="S10" s="34">
        <v>0</v>
      </c>
      <c r="T10" s="18">
        <v>0</v>
      </c>
      <c r="U10" s="34">
        <v>0</v>
      </c>
      <c r="V10" s="18">
        <v>0</v>
      </c>
      <c r="W10" s="34">
        <v>40</v>
      </c>
      <c r="X10" s="18">
        <v>0</v>
      </c>
      <c r="Y10" s="34">
        <v>0</v>
      </c>
      <c r="Z10" s="18">
        <v>0</v>
      </c>
      <c r="AA10" s="34">
        <v>19</v>
      </c>
      <c r="AB10" s="18">
        <v>0</v>
      </c>
      <c r="AC10" s="34">
        <v>6</v>
      </c>
      <c r="AD10" s="18">
        <v>0</v>
      </c>
      <c r="AE10" s="34">
        <v>62</v>
      </c>
      <c r="AF10" s="18">
        <v>28</v>
      </c>
      <c r="AG10" s="34">
        <v>15</v>
      </c>
      <c r="AH10" s="18">
        <v>17</v>
      </c>
      <c r="AI10" s="34">
        <v>30</v>
      </c>
      <c r="AJ10" s="18">
        <v>48</v>
      </c>
      <c r="AK10" s="34">
        <v>8</v>
      </c>
      <c r="AL10" s="18">
        <v>4</v>
      </c>
      <c r="AM10" s="34">
        <v>4</v>
      </c>
      <c r="AN10" s="18">
        <v>16</v>
      </c>
      <c r="AO10" s="34">
        <v>21</v>
      </c>
      <c r="AP10" s="18">
        <v>34</v>
      </c>
      <c r="AQ10" s="34">
        <v>10</v>
      </c>
      <c r="AR10" s="18">
        <v>62</v>
      </c>
      <c r="AS10" s="34">
        <v>40</v>
      </c>
      <c r="AT10" s="18">
        <v>20</v>
      </c>
      <c r="AU10" s="34">
        <v>8</v>
      </c>
      <c r="AV10" s="18">
        <v>11</v>
      </c>
      <c r="AW10" s="34">
        <v>10</v>
      </c>
      <c r="AX10" s="18">
        <v>4</v>
      </c>
      <c r="AY10" s="34">
        <v>1</v>
      </c>
      <c r="AZ10" s="18">
        <v>4</v>
      </c>
      <c r="BA10" s="34">
        <v>6</v>
      </c>
      <c r="BB10" s="18">
        <v>2</v>
      </c>
      <c r="BC10" s="34">
        <v>9</v>
      </c>
      <c r="BD10" s="18">
        <v>1</v>
      </c>
      <c r="BE10" s="34">
        <v>2</v>
      </c>
      <c r="BF10" s="18">
        <v>2</v>
      </c>
      <c r="BG10" s="34">
        <v>0</v>
      </c>
      <c r="BH10" s="18">
        <v>1</v>
      </c>
      <c r="BI10" s="34">
        <v>1</v>
      </c>
      <c r="BJ10" s="18">
        <v>0</v>
      </c>
      <c r="BK10" s="34">
        <v>10</v>
      </c>
      <c r="BL10" s="18" t="s">
        <v>30</v>
      </c>
      <c r="BM10" s="34">
        <v>0</v>
      </c>
      <c r="BN10" s="38">
        <v>0</v>
      </c>
      <c r="BO10" s="39">
        <v>0</v>
      </c>
      <c r="BP10" s="39">
        <v>0</v>
      </c>
      <c r="BQ10" s="39">
        <v>0</v>
      </c>
      <c r="BR10" s="12">
        <f t="shared" si="0"/>
        <v>2.65</v>
      </c>
      <c r="BS10" s="12">
        <f t="shared" si="1"/>
        <v>3.4377930497095925</v>
      </c>
      <c r="BT10" s="12">
        <f t="shared" si="2"/>
        <v>1</v>
      </c>
      <c r="BU10" s="12">
        <f t="shared" si="3"/>
        <v>62</v>
      </c>
      <c r="BV10" s="14" t="str">
        <f t="shared" si="4"/>
        <v/>
      </c>
      <c r="BW10" s="14" t="str">
        <f t="shared" si="5"/>
        <v/>
      </c>
      <c r="BX10" s="14" t="str">
        <f t="shared" si="6"/>
        <v/>
      </c>
      <c r="BY10" s="14" t="str">
        <f t="shared" si="7"/>
        <v/>
      </c>
      <c r="BZ10" s="37" t="str">
        <f t="shared" si="8"/>
        <v/>
      </c>
      <c r="CA10" s="15">
        <f t="shared" si="9"/>
        <v>-0.97758960508066284</v>
      </c>
      <c r="CB10" s="16">
        <f t="shared" si="10"/>
        <v>-0.36890173776628787</v>
      </c>
      <c r="CC10" s="9" t="str">
        <f t="shared" si="11"/>
        <v/>
      </c>
      <c r="CD10" s="9" t="str">
        <f t="shared" si="12"/>
        <v/>
      </c>
      <c r="CE10" s="15">
        <f t="shared" si="13"/>
        <v>-0.19047619047619044</v>
      </c>
      <c r="CF10" s="15">
        <f t="shared" si="14"/>
        <v>2.6</v>
      </c>
      <c r="CG10" s="15">
        <f t="shared" si="15"/>
        <v>-7.326007326007325E-2</v>
      </c>
      <c r="CH10" s="9" t="str">
        <f t="shared" si="16"/>
        <v/>
      </c>
      <c r="CI10" s="9" t="str">
        <f t="shared" si="17"/>
        <v/>
      </c>
    </row>
    <row r="11" spans="1:87" x14ac:dyDescent="0.25">
      <c r="A11" s="33">
        <v>121</v>
      </c>
      <c r="B11" s="33">
        <v>23</v>
      </c>
      <c r="C11" s="17" t="s">
        <v>31</v>
      </c>
      <c r="D11" s="18">
        <v>1</v>
      </c>
      <c r="E11" s="34">
        <v>0</v>
      </c>
      <c r="F11" s="18">
        <v>0</v>
      </c>
      <c r="G11" s="34">
        <v>0</v>
      </c>
      <c r="H11" s="18">
        <v>1</v>
      </c>
      <c r="I11" s="34">
        <v>0</v>
      </c>
      <c r="J11" s="18">
        <v>0</v>
      </c>
      <c r="K11" s="34">
        <v>0</v>
      </c>
      <c r="L11" s="18">
        <v>0</v>
      </c>
      <c r="M11" s="34">
        <v>0</v>
      </c>
      <c r="N11" s="18">
        <v>0</v>
      </c>
      <c r="O11" s="34">
        <v>0</v>
      </c>
      <c r="P11" s="18">
        <v>0</v>
      </c>
      <c r="Q11" s="34">
        <v>72</v>
      </c>
      <c r="R11" s="18">
        <v>0</v>
      </c>
      <c r="S11" s="34">
        <v>4</v>
      </c>
      <c r="T11" s="18">
        <v>0</v>
      </c>
      <c r="U11" s="34">
        <v>0</v>
      </c>
      <c r="V11" s="18">
        <v>0</v>
      </c>
      <c r="W11" s="34">
        <v>40</v>
      </c>
      <c r="X11" s="18">
        <v>952</v>
      </c>
      <c r="Y11" s="34">
        <v>123</v>
      </c>
      <c r="Z11" s="18">
        <v>559</v>
      </c>
      <c r="AA11" s="34">
        <v>55</v>
      </c>
      <c r="AB11" s="18">
        <v>53</v>
      </c>
      <c r="AC11" s="34">
        <v>52</v>
      </c>
      <c r="AD11" s="18">
        <v>193</v>
      </c>
      <c r="AE11" s="34">
        <v>173</v>
      </c>
      <c r="AF11" s="18">
        <v>137</v>
      </c>
      <c r="AG11" s="34">
        <v>270</v>
      </c>
      <c r="AH11" s="18">
        <v>14</v>
      </c>
      <c r="AI11" s="34">
        <v>361</v>
      </c>
      <c r="AJ11" s="18">
        <v>196</v>
      </c>
      <c r="AK11" s="34">
        <v>69</v>
      </c>
      <c r="AL11" s="18">
        <v>485</v>
      </c>
      <c r="AM11" s="34">
        <v>348</v>
      </c>
      <c r="AN11" s="18">
        <v>707</v>
      </c>
      <c r="AO11" s="34">
        <v>135</v>
      </c>
      <c r="AP11" s="18">
        <v>195</v>
      </c>
      <c r="AQ11" s="34">
        <v>230</v>
      </c>
      <c r="AR11" s="18">
        <v>548</v>
      </c>
      <c r="AS11" s="34">
        <v>670</v>
      </c>
      <c r="AT11" s="18">
        <v>806</v>
      </c>
      <c r="AU11" s="34">
        <v>266</v>
      </c>
      <c r="AV11" s="18">
        <v>2911</v>
      </c>
      <c r="AW11" s="34">
        <v>299</v>
      </c>
      <c r="AX11" s="18">
        <v>713</v>
      </c>
      <c r="AY11" s="34">
        <v>545</v>
      </c>
      <c r="AZ11" s="18">
        <v>481</v>
      </c>
      <c r="BA11" s="34">
        <v>395</v>
      </c>
      <c r="BB11" s="18">
        <v>175</v>
      </c>
      <c r="BC11" s="34">
        <v>545</v>
      </c>
      <c r="BD11" s="18">
        <v>1258</v>
      </c>
      <c r="BE11" s="34">
        <v>1056</v>
      </c>
      <c r="BF11" s="18">
        <v>1035</v>
      </c>
      <c r="BG11" s="34">
        <v>375</v>
      </c>
      <c r="BH11" s="18">
        <v>731</v>
      </c>
      <c r="BI11" s="34">
        <v>4337</v>
      </c>
      <c r="BJ11" s="18">
        <v>672</v>
      </c>
      <c r="BK11" s="34">
        <v>1446</v>
      </c>
      <c r="BL11" s="18">
        <v>610</v>
      </c>
      <c r="BM11" s="34">
        <v>1290</v>
      </c>
      <c r="BN11" s="38">
        <v>1236</v>
      </c>
      <c r="BO11" s="39">
        <v>459</v>
      </c>
      <c r="BP11" s="39">
        <v>1064</v>
      </c>
      <c r="BQ11" s="39">
        <v>561</v>
      </c>
      <c r="BR11" s="12">
        <f t="shared" si="0"/>
        <v>918.23809523809518</v>
      </c>
      <c r="BS11" s="12">
        <f t="shared" si="1"/>
        <v>863.7366441666062</v>
      </c>
      <c r="BT11" s="12">
        <f t="shared" si="2"/>
        <v>672</v>
      </c>
      <c r="BU11" s="12">
        <f t="shared" si="3"/>
        <v>4337</v>
      </c>
      <c r="BV11" s="14" t="str">
        <f t="shared" si="4"/>
        <v/>
      </c>
      <c r="BW11" s="14" t="str">
        <f t="shared" si="5"/>
        <v/>
      </c>
      <c r="BX11" s="14" t="str">
        <f t="shared" si="6"/>
        <v/>
      </c>
      <c r="BY11" s="14" t="str">
        <f t="shared" si="7"/>
        <v/>
      </c>
      <c r="BZ11" s="37">
        <f t="shared" si="8"/>
        <v>0</v>
      </c>
      <c r="CA11" s="15">
        <f t="shared" si="9"/>
        <v>33.646753246753249</v>
      </c>
      <c r="CB11" s="16">
        <f t="shared" si="10"/>
        <v>3.6642732882944472E-2</v>
      </c>
      <c r="CC11" s="9" t="str">
        <f t="shared" si="11"/>
        <v/>
      </c>
      <c r="CD11" s="9" t="str">
        <f t="shared" si="12"/>
        <v/>
      </c>
      <c r="CE11" s="15">
        <f t="shared" si="13"/>
        <v>50.354545454545452</v>
      </c>
      <c r="CF11" s="15">
        <f t="shared" si="14"/>
        <v>1214.090909090909</v>
      </c>
      <c r="CG11" s="15">
        <f t="shared" si="15"/>
        <v>4.147510295769375E-2</v>
      </c>
      <c r="CH11" s="9" t="str">
        <f t="shared" si="16"/>
        <v/>
      </c>
      <c r="CI11" s="9" t="str">
        <f t="shared" si="17"/>
        <v/>
      </c>
    </row>
    <row r="12" spans="1:87" x14ac:dyDescent="0.25">
      <c r="A12" s="33">
        <v>123</v>
      </c>
      <c r="B12" s="33">
        <v>26</v>
      </c>
      <c r="C12" s="17" t="s">
        <v>32</v>
      </c>
      <c r="D12" s="18">
        <v>1</v>
      </c>
      <c r="E12" s="34">
        <v>3</v>
      </c>
      <c r="F12" s="18">
        <v>0</v>
      </c>
      <c r="G12" s="34">
        <v>0</v>
      </c>
      <c r="H12" s="18">
        <v>0</v>
      </c>
      <c r="I12" s="34">
        <v>0</v>
      </c>
      <c r="J12" s="18">
        <v>0</v>
      </c>
      <c r="K12" s="34">
        <v>0</v>
      </c>
      <c r="L12" s="18">
        <v>0</v>
      </c>
      <c r="M12" s="34">
        <v>0</v>
      </c>
      <c r="N12" s="18">
        <v>0</v>
      </c>
      <c r="O12" s="34">
        <v>0</v>
      </c>
      <c r="P12" s="18">
        <v>2</v>
      </c>
      <c r="Q12" s="34">
        <v>45</v>
      </c>
      <c r="R12" s="18">
        <v>0</v>
      </c>
      <c r="S12" s="34">
        <v>0</v>
      </c>
      <c r="T12" s="18">
        <v>0</v>
      </c>
      <c r="U12" s="34">
        <v>0</v>
      </c>
      <c r="V12" s="18">
        <v>0</v>
      </c>
      <c r="W12" s="34">
        <v>1</v>
      </c>
      <c r="X12" s="18">
        <v>7</v>
      </c>
      <c r="Y12" s="34">
        <v>6</v>
      </c>
      <c r="Z12" s="18">
        <v>145</v>
      </c>
      <c r="AA12" s="34">
        <v>14</v>
      </c>
      <c r="AB12" s="18">
        <v>41</v>
      </c>
      <c r="AC12" s="34">
        <v>13</v>
      </c>
      <c r="AD12" s="18">
        <v>187</v>
      </c>
      <c r="AE12" s="34">
        <v>13</v>
      </c>
      <c r="AF12" s="18">
        <v>29</v>
      </c>
      <c r="AG12" s="34">
        <v>14</v>
      </c>
      <c r="AH12" s="18">
        <v>18</v>
      </c>
      <c r="AI12" s="34">
        <v>56</v>
      </c>
      <c r="AJ12" s="18">
        <v>17</v>
      </c>
      <c r="AK12" s="34">
        <v>64</v>
      </c>
      <c r="AL12" s="18">
        <v>101</v>
      </c>
      <c r="AM12" s="34">
        <v>199</v>
      </c>
      <c r="AN12" s="18">
        <v>100</v>
      </c>
      <c r="AO12" s="34">
        <v>89</v>
      </c>
      <c r="AP12" s="18">
        <v>19</v>
      </c>
      <c r="AQ12" s="34">
        <v>78</v>
      </c>
      <c r="AR12" s="18">
        <v>68</v>
      </c>
      <c r="AS12" s="34">
        <v>132</v>
      </c>
      <c r="AT12" s="18">
        <v>244</v>
      </c>
      <c r="AU12" s="34">
        <v>90</v>
      </c>
      <c r="AV12" s="18">
        <v>128</v>
      </c>
      <c r="AW12" s="34">
        <v>101</v>
      </c>
      <c r="AX12" s="18">
        <v>46</v>
      </c>
      <c r="AY12" s="34">
        <v>31</v>
      </c>
      <c r="AZ12" s="18">
        <v>72</v>
      </c>
      <c r="BA12" s="34">
        <v>88</v>
      </c>
      <c r="BB12" s="18">
        <v>22</v>
      </c>
      <c r="BC12" s="34">
        <v>56</v>
      </c>
      <c r="BD12" s="18">
        <v>87</v>
      </c>
      <c r="BE12" s="34">
        <v>139</v>
      </c>
      <c r="BF12" s="18">
        <v>97</v>
      </c>
      <c r="BG12" s="34">
        <v>53</v>
      </c>
      <c r="BH12" s="18">
        <v>54</v>
      </c>
      <c r="BI12" s="34">
        <v>132</v>
      </c>
      <c r="BJ12" s="18">
        <v>20</v>
      </c>
      <c r="BK12" s="34">
        <v>115</v>
      </c>
      <c r="BL12" s="18">
        <v>70</v>
      </c>
      <c r="BM12" s="34">
        <v>186</v>
      </c>
      <c r="BN12" s="38">
        <v>14</v>
      </c>
      <c r="BO12" s="39">
        <v>24</v>
      </c>
      <c r="BP12" s="39">
        <v>11</v>
      </c>
      <c r="BQ12" s="39">
        <v>22</v>
      </c>
      <c r="BR12" s="12">
        <f t="shared" si="0"/>
        <v>68.571428571428569</v>
      </c>
      <c r="BS12" s="12">
        <f t="shared" si="1"/>
        <v>47.449522050882059</v>
      </c>
      <c r="BT12" s="12">
        <f t="shared" si="2"/>
        <v>56</v>
      </c>
      <c r="BU12" s="12">
        <f t="shared" si="3"/>
        <v>244</v>
      </c>
      <c r="BV12" s="14" t="str">
        <f t="shared" si="4"/>
        <v>High</v>
      </c>
      <c r="BW12" s="14" t="str">
        <f t="shared" si="5"/>
        <v/>
      </c>
      <c r="BX12" s="14" t="str">
        <f t="shared" si="6"/>
        <v/>
      </c>
      <c r="BY12" s="14" t="str">
        <f t="shared" si="7"/>
        <v/>
      </c>
      <c r="BZ12" s="37">
        <f t="shared" si="8"/>
        <v>0</v>
      </c>
      <c r="CA12" s="15">
        <f t="shared" si="9"/>
        <v>-1.3324675324675317</v>
      </c>
      <c r="CB12" s="16">
        <f t="shared" si="10"/>
        <v>-1.9431818181818172E-2</v>
      </c>
      <c r="CC12" s="9" t="str">
        <f t="shared" si="11"/>
        <v/>
      </c>
      <c r="CD12" s="9" t="str">
        <f t="shared" si="12"/>
        <v/>
      </c>
      <c r="CE12" s="15">
        <f t="shared" si="13"/>
        <v>3.9545454545454546</v>
      </c>
      <c r="CF12" s="15">
        <f t="shared" si="14"/>
        <v>91.727272727272734</v>
      </c>
      <c r="CG12" s="15">
        <f t="shared" si="15"/>
        <v>4.3111992071357776E-2</v>
      </c>
      <c r="CH12" s="9" t="str">
        <f t="shared" si="16"/>
        <v/>
      </c>
      <c r="CI12" s="9" t="str">
        <f t="shared" si="17"/>
        <v/>
      </c>
    </row>
    <row r="13" spans="1:87" x14ac:dyDescent="0.25">
      <c r="A13" s="33">
        <v>113</v>
      </c>
      <c r="B13" s="33">
        <v>28</v>
      </c>
      <c r="C13" s="17" t="s">
        <v>33</v>
      </c>
      <c r="D13" s="18">
        <v>1</v>
      </c>
      <c r="E13" s="34">
        <v>6</v>
      </c>
      <c r="F13" s="18">
        <v>0</v>
      </c>
      <c r="G13" s="34">
        <v>9</v>
      </c>
      <c r="H13" s="18">
        <v>52</v>
      </c>
      <c r="I13" s="34">
        <v>1</v>
      </c>
      <c r="J13" s="18">
        <v>0</v>
      </c>
      <c r="K13" s="34">
        <v>0</v>
      </c>
      <c r="L13" s="18">
        <v>25</v>
      </c>
      <c r="M13" s="34">
        <v>3</v>
      </c>
      <c r="N13" s="18">
        <v>3</v>
      </c>
      <c r="O13" s="34">
        <v>2</v>
      </c>
      <c r="P13" s="18">
        <v>10</v>
      </c>
      <c r="Q13" s="34">
        <v>610</v>
      </c>
      <c r="R13" s="18">
        <v>1</v>
      </c>
      <c r="S13" s="34">
        <v>49</v>
      </c>
      <c r="T13" s="18">
        <v>0</v>
      </c>
      <c r="U13" s="34">
        <v>50</v>
      </c>
      <c r="V13" s="18">
        <v>0</v>
      </c>
      <c r="W13" s="34">
        <v>14</v>
      </c>
      <c r="X13" s="18">
        <v>1937</v>
      </c>
      <c r="Y13" s="34">
        <v>617</v>
      </c>
      <c r="Z13" s="18">
        <v>899</v>
      </c>
      <c r="AA13" s="34">
        <v>892</v>
      </c>
      <c r="AB13" s="18">
        <v>1084</v>
      </c>
      <c r="AC13" s="34">
        <v>767</v>
      </c>
      <c r="AD13" s="18">
        <v>1300</v>
      </c>
      <c r="AE13" s="34">
        <v>2178</v>
      </c>
      <c r="AF13" s="18">
        <v>2428</v>
      </c>
      <c r="AG13" s="34">
        <v>1712</v>
      </c>
      <c r="AH13" s="18">
        <v>1234</v>
      </c>
      <c r="AI13" s="34">
        <v>1965</v>
      </c>
      <c r="AJ13" s="18">
        <v>1248</v>
      </c>
      <c r="AK13" s="34">
        <v>699</v>
      </c>
      <c r="AL13" s="18">
        <v>593</v>
      </c>
      <c r="AM13" s="34">
        <v>300</v>
      </c>
      <c r="AN13" s="18">
        <v>242</v>
      </c>
      <c r="AO13" s="34">
        <v>622</v>
      </c>
      <c r="AP13" s="18">
        <v>656</v>
      </c>
      <c r="AQ13" s="34">
        <v>920</v>
      </c>
      <c r="AR13" s="18">
        <v>720</v>
      </c>
      <c r="AS13" s="34">
        <v>1012</v>
      </c>
      <c r="AT13" s="18">
        <v>1057</v>
      </c>
      <c r="AU13" s="34">
        <v>883</v>
      </c>
      <c r="AV13" s="18">
        <v>976</v>
      </c>
      <c r="AW13" s="34">
        <v>902</v>
      </c>
      <c r="AX13" s="18">
        <v>697</v>
      </c>
      <c r="AY13" s="34">
        <v>993</v>
      </c>
      <c r="AZ13" s="18">
        <v>1493</v>
      </c>
      <c r="BA13" s="34">
        <v>817</v>
      </c>
      <c r="BB13" s="18">
        <v>891</v>
      </c>
      <c r="BC13" s="34">
        <v>555</v>
      </c>
      <c r="BD13" s="18">
        <v>1171</v>
      </c>
      <c r="BE13" s="34">
        <v>586</v>
      </c>
      <c r="BF13" s="18">
        <v>505</v>
      </c>
      <c r="BG13" s="34">
        <v>666</v>
      </c>
      <c r="BH13" s="18">
        <v>620</v>
      </c>
      <c r="BI13" s="34">
        <v>748</v>
      </c>
      <c r="BJ13" s="18">
        <v>942</v>
      </c>
      <c r="BK13" s="34">
        <v>1563</v>
      </c>
      <c r="BL13" s="18">
        <v>760</v>
      </c>
      <c r="BM13" s="34">
        <v>1217</v>
      </c>
      <c r="BN13" s="38">
        <v>1172</v>
      </c>
      <c r="BO13" s="39">
        <v>1194</v>
      </c>
      <c r="BP13" s="39">
        <v>1706</v>
      </c>
      <c r="BQ13" s="39">
        <v>714</v>
      </c>
      <c r="BR13" s="12">
        <f t="shared" si="0"/>
        <v>948.19047619047615</v>
      </c>
      <c r="BS13" s="12">
        <f t="shared" si="1"/>
        <v>344.17533599135476</v>
      </c>
      <c r="BT13" s="12">
        <f t="shared" si="2"/>
        <v>891</v>
      </c>
      <c r="BU13" s="12">
        <f t="shared" si="3"/>
        <v>2428</v>
      </c>
      <c r="BV13" s="14" t="str">
        <f t="shared" si="4"/>
        <v/>
      </c>
      <c r="BW13" s="14" t="str">
        <f t="shared" si="5"/>
        <v/>
      </c>
      <c r="BX13" s="14" t="str">
        <f t="shared" si="6"/>
        <v/>
      </c>
      <c r="BY13" s="14" t="str">
        <f t="shared" si="7"/>
        <v/>
      </c>
      <c r="BZ13" s="37">
        <f t="shared" si="8"/>
        <v>0</v>
      </c>
      <c r="CA13" s="15">
        <f t="shared" si="9"/>
        <v>-1.53766233766234</v>
      </c>
      <c r="CB13" s="16">
        <f t="shared" si="10"/>
        <v>-1.6216808502867185E-3</v>
      </c>
      <c r="CC13" s="9" t="str">
        <f t="shared" si="11"/>
        <v/>
      </c>
      <c r="CD13" s="9" t="str">
        <f t="shared" si="12"/>
        <v/>
      </c>
      <c r="CE13" s="15">
        <f t="shared" si="13"/>
        <v>50.481818181818184</v>
      </c>
      <c r="CF13" s="15">
        <f t="shared" si="14"/>
        <v>848.4545454545455</v>
      </c>
      <c r="CG13" s="15">
        <f t="shared" si="15"/>
        <v>5.9498553519768564E-2</v>
      </c>
      <c r="CH13" s="9" t="str">
        <f t="shared" si="16"/>
        <v>increasing</v>
      </c>
      <c r="CI13" s="9" t="str">
        <f t="shared" si="17"/>
        <v/>
      </c>
    </row>
    <row r="14" spans="1:87" x14ac:dyDescent="0.25">
      <c r="A14" s="33">
        <v>118</v>
      </c>
      <c r="B14" s="33">
        <v>31</v>
      </c>
      <c r="C14" s="17" t="s">
        <v>34</v>
      </c>
      <c r="D14" s="18">
        <v>5</v>
      </c>
      <c r="E14" s="34">
        <v>0</v>
      </c>
      <c r="F14" s="18">
        <v>0</v>
      </c>
      <c r="G14" s="34">
        <v>0</v>
      </c>
      <c r="H14" s="18">
        <v>0</v>
      </c>
      <c r="I14" s="34">
        <v>0</v>
      </c>
      <c r="J14" s="18">
        <v>0</v>
      </c>
      <c r="K14" s="34">
        <v>0</v>
      </c>
      <c r="L14" s="18">
        <v>0</v>
      </c>
      <c r="M14" s="34">
        <v>0</v>
      </c>
      <c r="N14" s="18">
        <v>0</v>
      </c>
      <c r="O14" s="34">
        <v>0</v>
      </c>
      <c r="P14" s="18">
        <v>0</v>
      </c>
      <c r="Q14" s="34">
        <v>0</v>
      </c>
      <c r="R14" s="18">
        <v>0</v>
      </c>
      <c r="S14" s="34">
        <v>0</v>
      </c>
      <c r="T14" s="18">
        <v>0</v>
      </c>
      <c r="U14" s="34">
        <v>0</v>
      </c>
      <c r="V14" s="18">
        <v>0</v>
      </c>
      <c r="W14" s="34">
        <v>0</v>
      </c>
      <c r="X14" s="18">
        <v>0</v>
      </c>
      <c r="Y14" s="34">
        <v>0</v>
      </c>
      <c r="Z14" s="18">
        <v>0</v>
      </c>
      <c r="AA14" s="34">
        <v>0</v>
      </c>
      <c r="AB14" s="18">
        <v>0</v>
      </c>
      <c r="AC14" s="34">
        <v>0</v>
      </c>
      <c r="AD14" s="18">
        <v>0</v>
      </c>
      <c r="AE14" s="34">
        <v>0</v>
      </c>
      <c r="AF14" s="18">
        <v>0</v>
      </c>
      <c r="AG14" s="34">
        <v>0</v>
      </c>
      <c r="AH14" s="18">
        <v>0</v>
      </c>
      <c r="AI14" s="34">
        <v>0</v>
      </c>
      <c r="AJ14" s="18">
        <v>0</v>
      </c>
      <c r="AK14" s="34">
        <v>0</v>
      </c>
      <c r="AL14" s="18">
        <v>0</v>
      </c>
      <c r="AM14" s="34">
        <v>0</v>
      </c>
      <c r="AN14" s="18">
        <v>0</v>
      </c>
      <c r="AO14" s="34">
        <v>0</v>
      </c>
      <c r="AP14" s="18">
        <v>0</v>
      </c>
      <c r="AQ14" s="34">
        <v>0</v>
      </c>
      <c r="AR14" s="18">
        <v>0</v>
      </c>
      <c r="AS14" s="34">
        <v>0</v>
      </c>
      <c r="AT14" s="18">
        <v>1</v>
      </c>
      <c r="AU14" s="34">
        <v>0</v>
      </c>
      <c r="AV14" s="18">
        <v>0</v>
      </c>
      <c r="AW14" s="34">
        <v>0</v>
      </c>
      <c r="AX14" s="18">
        <v>0</v>
      </c>
      <c r="AY14" s="34">
        <v>0</v>
      </c>
      <c r="AZ14" s="18">
        <v>0</v>
      </c>
      <c r="BA14" s="34">
        <v>0</v>
      </c>
      <c r="BB14" s="18">
        <v>0</v>
      </c>
      <c r="BC14" s="34">
        <v>0</v>
      </c>
      <c r="BD14" s="18">
        <v>0</v>
      </c>
      <c r="BE14" s="34">
        <v>0</v>
      </c>
      <c r="BF14" s="18">
        <v>0</v>
      </c>
      <c r="BG14" s="34">
        <v>0</v>
      </c>
      <c r="BH14" s="18">
        <v>0</v>
      </c>
      <c r="BI14" s="34">
        <v>0</v>
      </c>
      <c r="BJ14" s="18">
        <v>0</v>
      </c>
      <c r="BK14" s="34">
        <v>0</v>
      </c>
      <c r="BL14" s="18">
        <v>0</v>
      </c>
      <c r="BM14" s="34">
        <v>0</v>
      </c>
      <c r="BN14" s="38">
        <v>1</v>
      </c>
      <c r="BO14" s="39">
        <v>0</v>
      </c>
      <c r="BP14" s="39">
        <v>0</v>
      </c>
      <c r="BQ14" s="39">
        <v>0</v>
      </c>
      <c r="BR14" s="12">
        <f t="shared" si="0"/>
        <v>4.7619047619047616E-2</v>
      </c>
      <c r="BS14" s="12">
        <f t="shared" si="1"/>
        <v>0.21821789023599236</v>
      </c>
      <c r="BT14" s="12">
        <f t="shared" si="2"/>
        <v>0</v>
      </c>
      <c r="BU14" s="12">
        <f t="shared" si="3"/>
        <v>1</v>
      </c>
      <c r="BV14" s="14" t="str">
        <f t="shared" si="4"/>
        <v/>
      </c>
      <c r="BW14" s="14" t="str">
        <f t="shared" si="5"/>
        <v/>
      </c>
      <c r="BX14" s="14" t="str">
        <f t="shared" si="6"/>
        <v/>
      </c>
      <c r="BY14" s="14" t="str">
        <f t="shared" si="7"/>
        <v/>
      </c>
      <c r="BZ14" s="37" t="str">
        <f t="shared" si="8"/>
        <v/>
      </c>
      <c r="CA14" s="15">
        <f t="shared" si="9"/>
        <v>-1.1688311688311689E-2</v>
      </c>
      <c r="CB14" s="16">
        <f t="shared" si="10"/>
        <v>-0.24545454545454548</v>
      </c>
      <c r="CC14" s="9" t="str">
        <f t="shared" si="11"/>
        <v/>
      </c>
      <c r="CD14" s="9" t="str">
        <f t="shared" si="12"/>
        <v/>
      </c>
      <c r="CE14" s="15">
        <f t="shared" si="13"/>
        <v>0</v>
      </c>
      <c r="CF14" s="15">
        <f t="shared" si="14"/>
        <v>0</v>
      </c>
      <c r="CG14" s="15" t="e">
        <f t="shared" si="15"/>
        <v>#DIV/0!</v>
      </c>
      <c r="CH14" s="9" t="str">
        <f t="shared" si="16"/>
        <v/>
      </c>
      <c r="CI14" s="9" t="str">
        <f t="shared" si="17"/>
        <v/>
      </c>
    </row>
    <row r="15" spans="1:87" x14ac:dyDescent="0.25">
      <c r="A15" s="33">
        <v>119</v>
      </c>
      <c r="B15" s="33">
        <v>32</v>
      </c>
      <c r="C15" s="17" t="s">
        <v>35</v>
      </c>
      <c r="D15" s="18">
        <v>5</v>
      </c>
      <c r="E15" s="34">
        <v>0</v>
      </c>
      <c r="F15" s="18">
        <v>0</v>
      </c>
      <c r="G15" s="34">
        <v>0</v>
      </c>
      <c r="H15" s="18">
        <v>0</v>
      </c>
      <c r="I15" s="34">
        <v>0</v>
      </c>
      <c r="J15" s="18">
        <v>0</v>
      </c>
      <c r="K15" s="34">
        <v>0</v>
      </c>
      <c r="L15" s="18">
        <v>0</v>
      </c>
      <c r="M15" s="34">
        <v>0</v>
      </c>
      <c r="N15" s="18">
        <v>0</v>
      </c>
      <c r="O15" s="34">
        <v>0</v>
      </c>
      <c r="P15" s="18">
        <v>0</v>
      </c>
      <c r="Q15" s="34">
        <v>4</v>
      </c>
      <c r="R15" s="18">
        <v>0</v>
      </c>
      <c r="S15" s="34">
        <v>0</v>
      </c>
      <c r="T15" s="18">
        <v>0</v>
      </c>
      <c r="U15" s="34">
        <v>0</v>
      </c>
      <c r="V15" s="18">
        <v>0</v>
      </c>
      <c r="W15" s="34">
        <v>1</v>
      </c>
      <c r="X15" s="18">
        <v>0</v>
      </c>
      <c r="Y15" s="34">
        <v>1</v>
      </c>
      <c r="Z15" s="18">
        <v>0</v>
      </c>
      <c r="AA15" s="34">
        <v>0</v>
      </c>
      <c r="AB15" s="18">
        <v>0</v>
      </c>
      <c r="AC15" s="34">
        <v>0</v>
      </c>
      <c r="AD15" s="18">
        <v>0</v>
      </c>
      <c r="AE15" s="34">
        <v>0</v>
      </c>
      <c r="AF15" s="18">
        <v>0</v>
      </c>
      <c r="AG15" s="34">
        <v>0</v>
      </c>
      <c r="AH15" s="18">
        <v>0</v>
      </c>
      <c r="AI15" s="34">
        <v>0</v>
      </c>
      <c r="AJ15" s="18">
        <v>2</v>
      </c>
      <c r="AK15" s="34">
        <v>1</v>
      </c>
      <c r="AL15" s="18">
        <v>0</v>
      </c>
      <c r="AM15" s="34">
        <v>0</v>
      </c>
      <c r="AN15" s="18">
        <v>0</v>
      </c>
      <c r="AO15" s="34">
        <v>0</v>
      </c>
      <c r="AP15" s="18">
        <v>0</v>
      </c>
      <c r="AQ15" s="34">
        <v>0</v>
      </c>
      <c r="AR15" s="18">
        <v>0</v>
      </c>
      <c r="AS15" s="34">
        <v>1</v>
      </c>
      <c r="AT15" s="18">
        <v>0</v>
      </c>
      <c r="AU15" s="34">
        <v>0</v>
      </c>
      <c r="AV15" s="18">
        <v>0</v>
      </c>
      <c r="AW15" s="34">
        <v>0</v>
      </c>
      <c r="AX15" s="18">
        <v>0</v>
      </c>
      <c r="AY15" s="34">
        <v>0</v>
      </c>
      <c r="AZ15" s="18">
        <v>0</v>
      </c>
      <c r="BA15" s="34">
        <v>0</v>
      </c>
      <c r="BB15" s="18">
        <v>0</v>
      </c>
      <c r="BC15" s="34">
        <v>2</v>
      </c>
      <c r="BD15" s="18">
        <v>0</v>
      </c>
      <c r="BE15" s="34">
        <v>0</v>
      </c>
      <c r="BF15" s="18">
        <v>2</v>
      </c>
      <c r="BG15" s="34">
        <v>0</v>
      </c>
      <c r="BH15" s="18">
        <v>0</v>
      </c>
      <c r="BI15" s="34">
        <v>0</v>
      </c>
      <c r="BJ15" s="18">
        <v>0</v>
      </c>
      <c r="BK15" s="34">
        <v>0</v>
      </c>
      <c r="BL15" s="18">
        <v>0</v>
      </c>
      <c r="BM15" s="34">
        <v>0</v>
      </c>
      <c r="BN15" s="38">
        <v>0</v>
      </c>
      <c r="BO15" s="39">
        <v>0</v>
      </c>
      <c r="BP15" s="39">
        <v>0</v>
      </c>
      <c r="BQ15" s="39">
        <v>0</v>
      </c>
      <c r="BR15" s="12">
        <f t="shared" si="0"/>
        <v>0.19047619047619047</v>
      </c>
      <c r="BS15" s="12">
        <f t="shared" si="1"/>
        <v>0.6015852075182383</v>
      </c>
      <c r="BT15" s="12">
        <f t="shared" si="2"/>
        <v>0</v>
      </c>
      <c r="BU15" s="12">
        <f t="shared" si="3"/>
        <v>4</v>
      </c>
      <c r="BV15" s="14" t="str">
        <f t="shared" si="4"/>
        <v/>
      </c>
      <c r="BW15" s="14" t="str">
        <f t="shared" si="5"/>
        <v/>
      </c>
      <c r="BX15" s="14" t="str">
        <f t="shared" si="6"/>
        <v/>
      </c>
      <c r="BY15" s="14" t="str">
        <f t="shared" si="7"/>
        <v/>
      </c>
      <c r="BZ15" s="37" t="str">
        <f t="shared" si="8"/>
        <v/>
      </c>
      <c r="CA15" s="15">
        <f t="shared" si="9"/>
        <v>-5.1948051948051948E-3</v>
      </c>
      <c r="CB15" s="16">
        <f t="shared" si="10"/>
        <v>-2.7272727272727275E-2</v>
      </c>
      <c r="CC15" s="9" t="str">
        <f t="shared" si="11"/>
        <v/>
      </c>
      <c r="CD15" s="9" t="str">
        <f t="shared" si="12"/>
        <v/>
      </c>
      <c r="CE15" s="15">
        <f t="shared" si="13"/>
        <v>-0.12727272727272726</v>
      </c>
      <c r="CF15" s="15">
        <f t="shared" si="14"/>
        <v>0.36363636363636365</v>
      </c>
      <c r="CG15" s="15">
        <f t="shared" si="15"/>
        <v>-0.35</v>
      </c>
      <c r="CH15" s="9" t="str">
        <f t="shared" si="16"/>
        <v/>
      </c>
      <c r="CI15" s="9" t="str">
        <f t="shared" si="17"/>
        <v/>
      </c>
    </row>
    <row r="16" spans="1:87" x14ac:dyDescent="0.25">
      <c r="A16" s="33">
        <v>120</v>
      </c>
      <c r="B16" s="33">
        <v>33</v>
      </c>
      <c r="C16" s="17" t="s">
        <v>36</v>
      </c>
      <c r="D16" s="18">
        <v>1</v>
      </c>
      <c r="E16" s="34">
        <v>0</v>
      </c>
      <c r="F16" s="18">
        <v>0</v>
      </c>
      <c r="G16" s="34">
        <v>0</v>
      </c>
      <c r="H16" s="18">
        <v>1</v>
      </c>
      <c r="I16" s="34">
        <v>0</v>
      </c>
      <c r="J16" s="18">
        <v>0</v>
      </c>
      <c r="K16" s="34">
        <v>0</v>
      </c>
      <c r="L16" s="18">
        <v>0</v>
      </c>
      <c r="M16" s="34">
        <v>0</v>
      </c>
      <c r="N16" s="18">
        <v>0</v>
      </c>
      <c r="O16" s="34">
        <v>0</v>
      </c>
      <c r="P16" s="18">
        <v>0</v>
      </c>
      <c r="Q16" s="34">
        <v>37</v>
      </c>
      <c r="R16" s="18">
        <v>0</v>
      </c>
      <c r="S16" s="34">
        <v>0</v>
      </c>
      <c r="T16" s="18">
        <v>0</v>
      </c>
      <c r="U16" s="34">
        <v>0</v>
      </c>
      <c r="V16" s="18">
        <v>0</v>
      </c>
      <c r="W16" s="34">
        <v>2</v>
      </c>
      <c r="X16" s="18">
        <v>959</v>
      </c>
      <c r="Y16" s="34">
        <v>8</v>
      </c>
      <c r="Z16" s="18">
        <v>52</v>
      </c>
      <c r="AA16" s="34">
        <v>0</v>
      </c>
      <c r="AB16" s="18">
        <v>3</v>
      </c>
      <c r="AC16" s="34">
        <v>9</v>
      </c>
      <c r="AD16" s="18">
        <v>639</v>
      </c>
      <c r="AE16" s="34">
        <v>52</v>
      </c>
      <c r="AF16" s="18">
        <v>301</v>
      </c>
      <c r="AG16" s="34">
        <v>11</v>
      </c>
      <c r="AH16" s="18">
        <v>2</v>
      </c>
      <c r="AI16" s="34">
        <v>78</v>
      </c>
      <c r="AJ16" s="18">
        <v>14</v>
      </c>
      <c r="AK16" s="34">
        <v>2</v>
      </c>
      <c r="AL16" s="18">
        <v>88</v>
      </c>
      <c r="AM16" s="34">
        <v>112</v>
      </c>
      <c r="AN16" s="18">
        <v>28</v>
      </c>
      <c r="AO16" s="34">
        <v>11</v>
      </c>
      <c r="AP16" s="18">
        <v>22</v>
      </c>
      <c r="AQ16" s="34">
        <v>540</v>
      </c>
      <c r="AR16" s="18">
        <v>600</v>
      </c>
      <c r="AS16" s="34">
        <v>370</v>
      </c>
      <c r="AT16" s="18">
        <v>394</v>
      </c>
      <c r="AU16" s="34">
        <v>123</v>
      </c>
      <c r="AV16" s="18">
        <v>1111</v>
      </c>
      <c r="AW16" s="34">
        <v>708</v>
      </c>
      <c r="AX16" s="18">
        <v>1134</v>
      </c>
      <c r="AY16" s="34">
        <v>473</v>
      </c>
      <c r="AZ16" s="18">
        <v>843</v>
      </c>
      <c r="BA16" s="34">
        <v>85</v>
      </c>
      <c r="BB16" s="18">
        <v>288</v>
      </c>
      <c r="BC16" s="34">
        <v>115</v>
      </c>
      <c r="BD16" s="18">
        <v>428</v>
      </c>
      <c r="BE16" s="34">
        <v>162</v>
      </c>
      <c r="BF16" s="18">
        <v>107</v>
      </c>
      <c r="BG16" s="34">
        <v>242</v>
      </c>
      <c r="BH16" s="18">
        <v>55</v>
      </c>
      <c r="BI16" s="34">
        <v>982</v>
      </c>
      <c r="BJ16" s="18">
        <v>63</v>
      </c>
      <c r="BK16" s="34">
        <v>454</v>
      </c>
      <c r="BL16" s="18">
        <v>85</v>
      </c>
      <c r="BM16" s="34">
        <v>477</v>
      </c>
      <c r="BN16" s="38">
        <v>50</v>
      </c>
      <c r="BO16" s="39">
        <v>64</v>
      </c>
      <c r="BP16" s="39">
        <v>730</v>
      </c>
      <c r="BQ16" s="39">
        <v>242</v>
      </c>
      <c r="BR16" s="12">
        <f t="shared" si="0"/>
        <v>370.8095238095238</v>
      </c>
      <c r="BS16" s="12">
        <f t="shared" si="1"/>
        <v>333.70550175980304</v>
      </c>
      <c r="BT16" s="12">
        <f t="shared" si="2"/>
        <v>242</v>
      </c>
      <c r="BU16" s="12">
        <f t="shared" si="3"/>
        <v>1134</v>
      </c>
      <c r="BV16" s="14" t="str">
        <f t="shared" si="4"/>
        <v/>
      </c>
      <c r="BW16" s="14" t="str">
        <f t="shared" si="5"/>
        <v/>
      </c>
      <c r="BX16" s="14" t="str">
        <f t="shared" si="6"/>
        <v/>
      </c>
      <c r="BY16" s="14" t="str">
        <f t="shared" si="7"/>
        <v/>
      </c>
      <c r="BZ16" s="37">
        <f t="shared" si="8"/>
        <v>0</v>
      </c>
      <c r="CA16" s="15">
        <f t="shared" si="9"/>
        <v>-16.867532467532467</v>
      </c>
      <c r="CB16" s="16">
        <f t="shared" si="10"/>
        <v>-4.5488401414945652E-2</v>
      </c>
      <c r="CC16" s="9" t="str">
        <f t="shared" si="11"/>
        <v/>
      </c>
      <c r="CD16" s="9" t="str">
        <f t="shared" si="12"/>
        <v/>
      </c>
      <c r="CE16" s="15">
        <f t="shared" si="13"/>
        <v>17.872727272727271</v>
      </c>
      <c r="CF16" s="15">
        <f t="shared" si="14"/>
        <v>288.18181818181819</v>
      </c>
      <c r="CG16" s="15">
        <f t="shared" si="15"/>
        <v>6.2018927444794945E-2</v>
      </c>
      <c r="CH16" s="9" t="str">
        <f t="shared" si="16"/>
        <v>increasing</v>
      </c>
      <c r="CI16" s="9" t="str">
        <f t="shared" si="17"/>
        <v/>
      </c>
    </row>
    <row r="17" spans="1:87" x14ac:dyDescent="0.25">
      <c r="A17" s="33">
        <v>116</v>
      </c>
      <c r="B17" s="33">
        <v>35</v>
      </c>
      <c r="C17" s="17" t="s">
        <v>37</v>
      </c>
      <c r="D17" s="18">
        <v>3</v>
      </c>
      <c r="E17" s="34">
        <v>0</v>
      </c>
      <c r="F17" s="18">
        <v>0</v>
      </c>
      <c r="G17" s="34">
        <v>0</v>
      </c>
      <c r="H17" s="18">
        <v>0</v>
      </c>
      <c r="I17" s="34">
        <v>0</v>
      </c>
      <c r="J17" s="18">
        <v>0</v>
      </c>
      <c r="K17" s="34">
        <v>0</v>
      </c>
      <c r="L17" s="18">
        <v>7</v>
      </c>
      <c r="M17" s="34">
        <v>0</v>
      </c>
      <c r="N17" s="18">
        <v>0</v>
      </c>
      <c r="O17" s="34">
        <v>0</v>
      </c>
      <c r="P17" s="18">
        <v>0</v>
      </c>
      <c r="Q17" s="34">
        <v>32</v>
      </c>
      <c r="R17" s="18">
        <v>0</v>
      </c>
      <c r="S17" s="34">
        <v>1</v>
      </c>
      <c r="T17" s="18">
        <v>0</v>
      </c>
      <c r="U17" s="34">
        <v>1</v>
      </c>
      <c r="V17" s="18">
        <v>0</v>
      </c>
      <c r="W17" s="34">
        <v>4</v>
      </c>
      <c r="X17" s="18">
        <v>121</v>
      </c>
      <c r="Y17" s="34">
        <v>14</v>
      </c>
      <c r="Z17" s="18">
        <v>8</v>
      </c>
      <c r="AA17" s="34">
        <v>301</v>
      </c>
      <c r="AB17" s="18">
        <v>39</v>
      </c>
      <c r="AC17" s="34">
        <v>3</v>
      </c>
      <c r="AD17" s="18">
        <v>18</v>
      </c>
      <c r="AE17" s="34">
        <v>12</v>
      </c>
      <c r="AF17" s="18">
        <v>4</v>
      </c>
      <c r="AG17" s="34">
        <v>5</v>
      </c>
      <c r="AH17" s="18">
        <v>10</v>
      </c>
      <c r="AI17" s="34">
        <v>10</v>
      </c>
      <c r="AJ17" s="18">
        <v>2</v>
      </c>
      <c r="AK17" s="34">
        <v>5</v>
      </c>
      <c r="AL17" s="18">
        <v>1</v>
      </c>
      <c r="AM17" s="34">
        <v>2</v>
      </c>
      <c r="AN17" s="18">
        <v>10</v>
      </c>
      <c r="AO17" s="34">
        <v>1</v>
      </c>
      <c r="AP17" s="18">
        <v>2</v>
      </c>
      <c r="AQ17" s="34">
        <v>8</v>
      </c>
      <c r="AR17" s="18">
        <v>0</v>
      </c>
      <c r="AS17" s="34">
        <v>16</v>
      </c>
      <c r="AT17" s="18">
        <v>15</v>
      </c>
      <c r="AU17" s="34">
        <v>12</v>
      </c>
      <c r="AV17" s="18">
        <v>16</v>
      </c>
      <c r="AW17" s="34">
        <v>10</v>
      </c>
      <c r="AX17" s="18">
        <v>5</v>
      </c>
      <c r="AY17" s="34">
        <v>16</v>
      </c>
      <c r="AZ17" s="18">
        <v>6</v>
      </c>
      <c r="BA17" s="34">
        <v>7</v>
      </c>
      <c r="BB17" s="18">
        <v>13</v>
      </c>
      <c r="BC17" s="34">
        <v>0</v>
      </c>
      <c r="BD17" s="18">
        <v>8</v>
      </c>
      <c r="BE17" s="34">
        <v>24</v>
      </c>
      <c r="BF17" s="18">
        <v>2</v>
      </c>
      <c r="BG17" s="34">
        <v>0</v>
      </c>
      <c r="BH17" s="18">
        <v>9</v>
      </c>
      <c r="BI17" s="34">
        <v>6</v>
      </c>
      <c r="BJ17" s="18">
        <v>4</v>
      </c>
      <c r="BK17" s="34">
        <v>1</v>
      </c>
      <c r="BL17" s="18">
        <v>1</v>
      </c>
      <c r="BM17" s="34">
        <v>1</v>
      </c>
      <c r="BN17" s="38">
        <v>3</v>
      </c>
      <c r="BO17" s="39">
        <v>0</v>
      </c>
      <c r="BP17" s="39">
        <v>0</v>
      </c>
      <c r="BQ17" s="39">
        <v>0</v>
      </c>
      <c r="BR17" s="12">
        <f t="shared" si="0"/>
        <v>5.5238095238095237</v>
      </c>
      <c r="BS17" s="12">
        <f t="shared" si="1"/>
        <v>6.2579473281504026</v>
      </c>
      <c r="BT17" s="12">
        <f t="shared" si="2"/>
        <v>4</v>
      </c>
      <c r="BU17" s="12">
        <f t="shared" si="3"/>
        <v>301</v>
      </c>
      <c r="BV17" s="14" t="str">
        <f t="shared" si="4"/>
        <v/>
      </c>
      <c r="BW17" s="14" t="str">
        <f t="shared" si="5"/>
        <v/>
      </c>
      <c r="BX17" s="14" t="str">
        <f t="shared" si="6"/>
        <v/>
      </c>
      <c r="BY17" s="14" t="str">
        <f t="shared" si="7"/>
        <v/>
      </c>
      <c r="BZ17" s="37">
        <f t="shared" si="8"/>
        <v>0.18181818181818182</v>
      </c>
      <c r="CA17" s="15">
        <f t="shared" si="9"/>
        <v>-0.64805194805194821</v>
      </c>
      <c r="CB17" s="16">
        <f t="shared" si="10"/>
        <v>-0.11731974921630098</v>
      </c>
      <c r="CC17" s="9" t="str">
        <f t="shared" si="11"/>
        <v/>
      </c>
      <c r="CD17" s="9" t="str">
        <f t="shared" si="12"/>
        <v/>
      </c>
      <c r="CE17" s="15">
        <f t="shared" si="13"/>
        <v>-0.74545454545454559</v>
      </c>
      <c r="CF17" s="15">
        <f t="shared" si="14"/>
        <v>5.0909090909090908</v>
      </c>
      <c r="CG17" s="15">
        <f t="shared" si="15"/>
        <v>-0.14642857142857146</v>
      </c>
      <c r="CH17" s="9" t="str">
        <f t="shared" si="16"/>
        <v/>
      </c>
      <c r="CI17" s="9" t="str">
        <f t="shared" si="17"/>
        <v/>
      </c>
    </row>
    <row r="18" spans="1:87" x14ac:dyDescent="0.25">
      <c r="A18" s="33">
        <v>108</v>
      </c>
      <c r="B18" s="33">
        <v>38</v>
      </c>
      <c r="C18" s="17" t="s">
        <v>38</v>
      </c>
      <c r="D18" s="18">
        <v>2</v>
      </c>
      <c r="E18" s="34">
        <v>4</v>
      </c>
      <c r="F18" s="18">
        <v>0</v>
      </c>
      <c r="G18" s="34">
        <v>3</v>
      </c>
      <c r="H18" s="18">
        <v>0</v>
      </c>
      <c r="I18" s="34">
        <v>0</v>
      </c>
      <c r="J18" s="18">
        <v>0</v>
      </c>
      <c r="K18" s="34">
        <v>0</v>
      </c>
      <c r="L18" s="18">
        <v>0</v>
      </c>
      <c r="M18" s="34">
        <v>0</v>
      </c>
      <c r="N18" s="18">
        <v>0</v>
      </c>
      <c r="O18" s="34">
        <v>0</v>
      </c>
      <c r="P18" s="18">
        <v>0</v>
      </c>
      <c r="Q18" s="34">
        <v>24</v>
      </c>
      <c r="R18" s="18">
        <v>0</v>
      </c>
      <c r="S18" s="34">
        <v>1</v>
      </c>
      <c r="T18" s="18">
        <v>0</v>
      </c>
      <c r="U18" s="34">
        <v>0</v>
      </c>
      <c r="V18" s="18">
        <v>0</v>
      </c>
      <c r="W18" s="34">
        <v>0</v>
      </c>
      <c r="X18" s="18">
        <v>9</v>
      </c>
      <c r="Y18" s="34">
        <v>2</v>
      </c>
      <c r="Z18" s="18">
        <v>8</v>
      </c>
      <c r="AA18" s="34">
        <v>1</v>
      </c>
      <c r="AB18" s="18">
        <v>0</v>
      </c>
      <c r="AC18" s="34">
        <v>7</v>
      </c>
      <c r="AD18" s="18">
        <v>2</v>
      </c>
      <c r="AE18" s="34">
        <v>34</v>
      </c>
      <c r="AF18" s="18">
        <v>4</v>
      </c>
      <c r="AG18" s="34">
        <v>9</v>
      </c>
      <c r="AH18" s="18">
        <v>1</v>
      </c>
      <c r="AI18" s="34">
        <v>17</v>
      </c>
      <c r="AJ18" s="18">
        <v>16</v>
      </c>
      <c r="AK18" s="34">
        <v>17</v>
      </c>
      <c r="AL18" s="18">
        <v>17</v>
      </c>
      <c r="AM18" s="34">
        <v>21</v>
      </c>
      <c r="AN18" s="18">
        <v>14</v>
      </c>
      <c r="AO18" s="34">
        <v>0</v>
      </c>
      <c r="AP18" s="18">
        <v>3</v>
      </c>
      <c r="AQ18" s="34">
        <v>7</v>
      </c>
      <c r="AR18" s="18">
        <v>0</v>
      </c>
      <c r="AS18" s="34">
        <v>12</v>
      </c>
      <c r="AT18" s="18">
        <v>25</v>
      </c>
      <c r="AU18" s="34">
        <v>33</v>
      </c>
      <c r="AV18" s="18">
        <v>15</v>
      </c>
      <c r="AW18" s="34">
        <v>16</v>
      </c>
      <c r="AX18" s="18">
        <v>27</v>
      </c>
      <c r="AY18" s="34">
        <v>15</v>
      </c>
      <c r="AZ18" s="18">
        <v>10</v>
      </c>
      <c r="BA18" s="34">
        <v>20</v>
      </c>
      <c r="BB18" s="18">
        <v>42</v>
      </c>
      <c r="BC18" s="34">
        <v>130</v>
      </c>
      <c r="BD18" s="18">
        <v>45</v>
      </c>
      <c r="BE18" s="34">
        <v>44</v>
      </c>
      <c r="BF18" s="18">
        <v>29</v>
      </c>
      <c r="BG18" s="34">
        <v>5</v>
      </c>
      <c r="BH18" s="18">
        <v>24</v>
      </c>
      <c r="BI18" s="34">
        <v>78</v>
      </c>
      <c r="BJ18" s="18">
        <v>13</v>
      </c>
      <c r="BK18" s="34">
        <v>49</v>
      </c>
      <c r="BL18" s="18">
        <v>15</v>
      </c>
      <c r="BM18" s="34">
        <v>15</v>
      </c>
      <c r="BN18" s="38">
        <v>36</v>
      </c>
      <c r="BO18" s="39">
        <v>2</v>
      </c>
      <c r="BP18" s="39">
        <v>19</v>
      </c>
      <c r="BQ18" s="39">
        <v>4</v>
      </c>
      <c r="BR18" s="12">
        <f t="shared" si="0"/>
        <v>30.38095238095238</v>
      </c>
      <c r="BS18" s="12">
        <f t="shared" si="1"/>
        <v>29.304395899721584</v>
      </c>
      <c r="BT18" s="12">
        <f t="shared" si="2"/>
        <v>20</v>
      </c>
      <c r="BU18" s="12">
        <f t="shared" si="3"/>
        <v>130</v>
      </c>
      <c r="BV18" s="14" t="str">
        <f t="shared" si="4"/>
        <v/>
      </c>
      <c r="BW18" s="14" t="str">
        <f t="shared" si="5"/>
        <v/>
      </c>
      <c r="BX18" s="14" t="str">
        <f t="shared" si="6"/>
        <v/>
      </c>
      <c r="BY18" s="14" t="str">
        <f t="shared" si="7"/>
        <v/>
      </c>
      <c r="BZ18" s="37">
        <f t="shared" si="8"/>
        <v>0</v>
      </c>
      <c r="CA18" s="15">
        <f t="shared" si="9"/>
        <v>0.62207792207792201</v>
      </c>
      <c r="CB18" s="16">
        <f t="shared" si="10"/>
        <v>2.0475919065260757E-2</v>
      </c>
      <c r="CC18" s="9" t="str">
        <f t="shared" si="11"/>
        <v/>
      </c>
      <c r="CD18" s="9" t="str">
        <f t="shared" si="12"/>
        <v/>
      </c>
      <c r="CE18" s="15">
        <f t="shared" si="13"/>
        <v>-5.8090909090909095</v>
      </c>
      <c r="CF18" s="15">
        <f t="shared" si="14"/>
        <v>40.636363636363633</v>
      </c>
      <c r="CG18" s="15">
        <f t="shared" si="15"/>
        <v>-0.1429530201342282</v>
      </c>
      <c r="CH18" s="9" t="str">
        <f t="shared" si="16"/>
        <v/>
      </c>
      <c r="CI18" s="9" t="str">
        <f t="shared" si="17"/>
        <v>decreasing</v>
      </c>
    </row>
    <row r="19" spans="1:87" x14ac:dyDescent="0.25">
      <c r="A19" s="33">
        <v>125</v>
      </c>
      <c r="B19" s="33">
        <v>39</v>
      </c>
      <c r="C19" s="17" t="s">
        <v>39</v>
      </c>
      <c r="D19" s="18">
        <v>3</v>
      </c>
      <c r="E19" s="34">
        <v>0</v>
      </c>
      <c r="F19" s="18">
        <v>0</v>
      </c>
      <c r="G19" s="34">
        <v>0</v>
      </c>
      <c r="H19" s="18">
        <v>0</v>
      </c>
      <c r="I19" s="34">
        <v>0</v>
      </c>
      <c r="J19" s="18">
        <v>0</v>
      </c>
      <c r="K19" s="34">
        <v>0</v>
      </c>
      <c r="L19" s="18">
        <v>0</v>
      </c>
      <c r="M19" s="34">
        <v>0</v>
      </c>
      <c r="N19" s="18">
        <v>0</v>
      </c>
      <c r="O19" s="34">
        <v>0</v>
      </c>
      <c r="P19" s="18">
        <v>0</v>
      </c>
      <c r="Q19" s="34">
        <v>0</v>
      </c>
      <c r="R19" s="18">
        <v>0</v>
      </c>
      <c r="S19" s="34">
        <v>0</v>
      </c>
      <c r="T19" s="18">
        <v>0</v>
      </c>
      <c r="U19" s="34">
        <v>0</v>
      </c>
      <c r="V19" s="18">
        <v>0</v>
      </c>
      <c r="W19" s="34">
        <v>2</v>
      </c>
      <c r="X19" s="18">
        <v>5</v>
      </c>
      <c r="Y19" s="34">
        <v>0</v>
      </c>
      <c r="Z19" s="18">
        <v>1</v>
      </c>
      <c r="AA19" s="34">
        <v>14</v>
      </c>
      <c r="AB19" s="18">
        <v>0</v>
      </c>
      <c r="AC19" s="34">
        <v>0</v>
      </c>
      <c r="AD19" s="18">
        <v>7</v>
      </c>
      <c r="AE19" s="34">
        <v>1</v>
      </c>
      <c r="AF19" s="18">
        <v>0</v>
      </c>
      <c r="AG19" s="34">
        <v>1</v>
      </c>
      <c r="AH19" s="18">
        <v>0</v>
      </c>
      <c r="AI19" s="34">
        <v>1</v>
      </c>
      <c r="AJ19" s="18">
        <v>2</v>
      </c>
      <c r="AK19" s="34">
        <v>0</v>
      </c>
      <c r="AL19" s="18">
        <v>2</v>
      </c>
      <c r="AM19" s="34">
        <v>0</v>
      </c>
      <c r="AN19" s="18">
        <v>1</v>
      </c>
      <c r="AO19" s="34">
        <v>0</v>
      </c>
      <c r="AP19" s="18">
        <v>3</v>
      </c>
      <c r="AQ19" s="34">
        <v>3</v>
      </c>
      <c r="AR19" s="18">
        <v>3</v>
      </c>
      <c r="AS19" s="34">
        <v>0</v>
      </c>
      <c r="AT19" s="18">
        <v>0</v>
      </c>
      <c r="AU19" s="34">
        <v>0</v>
      </c>
      <c r="AV19" s="18">
        <v>15</v>
      </c>
      <c r="AW19" s="34">
        <v>0</v>
      </c>
      <c r="AX19" s="18">
        <v>0</v>
      </c>
      <c r="AY19" s="34">
        <v>6</v>
      </c>
      <c r="AZ19" s="18">
        <v>2</v>
      </c>
      <c r="BA19" s="34">
        <v>0</v>
      </c>
      <c r="BB19" s="18">
        <v>0</v>
      </c>
      <c r="BC19" s="34">
        <v>0</v>
      </c>
      <c r="BD19" s="18">
        <v>16</v>
      </c>
      <c r="BE19" s="34">
        <v>5</v>
      </c>
      <c r="BF19" s="18">
        <v>4</v>
      </c>
      <c r="BG19" s="34">
        <v>3</v>
      </c>
      <c r="BH19" s="18">
        <v>1</v>
      </c>
      <c r="BI19" s="34">
        <v>3</v>
      </c>
      <c r="BJ19" s="18">
        <v>1</v>
      </c>
      <c r="BK19" s="34">
        <v>1</v>
      </c>
      <c r="BL19" s="18">
        <v>1</v>
      </c>
      <c r="BM19" s="34">
        <v>0</v>
      </c>
      <c r="BN19" s="38">
        <v>0</v>
      </c>
      <c r="BO19" s="39">
        <v>1</v>
      </c>
      <c r="BP19" s="39">
        <v>0</v>
      </c>
      <c r="BQ19" s="39">
        <v>0</v>
      </c>
      <c r="BR19" s="12">
        <f t="shared" si="0"/>
        <v>2.0952380952380953</v>
      </c>
      <c r="BS19" s="12">
        <f t="shared" si="1"/>
        <v>3.659299959073619</v>
      </c>
      <c r="BT19" s="12">
        <f t="shared" si="2"/>
        <v>1</v>
      </c>
      <c r="BU19" s="12">
        <f t="shared" si="3"/>
        <v>16</v>
      </c>
      <c r="BV19" s="14" t="str">
        <f t="shared" si="4"/>
        <v/>
      </c>
      <c r="BW19" s="14" t="str">
        <f t="shared" si="5"/>
        <v/>
      </c>
      <c r="BX19" s="14" t="str">
        <f t="shared" si="6"/>
        <v/>
      </c>
      <c r="BY19" s="14" t="str">
        <f t="shared" si="7"/>
        <v/>
      </c>
      <c r="BZ19" s="37" t="str">
        <f t="shared" si="8"/>
        <v/>
      </c>
      <c r="CA19" s="15">
        <f t="shared" si="9"/>
        <v>-4.9350649350649325E-2</v>
      </c>
      <c r="CB19" s="16">
        <f t="shared" si="10"/>
        <v>-2.3553719008264449E-2</v>
      </c>
      <c r="CC19" s="9" t="str">
        <f t="shared" si="11"/>
        <v/>
      </c>
      <c r="CD19" s="9" t="str">
        <f t="shared" si="12"/>
        <v/>
      </c>
      <c r="CE19" s="15">
        <f t="shared" si="13"/>
        <v>-0.70909090909090911</v>
      </c>
      <c r="CF19" s="15">
        <f t="shared" si="14"/>
        <v>3.1818181818181817</v>
      </c>
      <c r="CG19" s="15">
        <f t="shared" si="15"/>
        <v>-0.22285714285714286</v>
      </c>
      <c r="CH19" s="9" t="str">
        <f t="shared" si="16"/>
        <v/>
      </c>
      <c r="CI19" s="9" t="str">
        <f t="shared" si="17"/>
        <v/>
      </c>
    </row>
    <row r="20" spans="1:87" x14ac:dyDescent="0.25">
      <c r="A20" s="33">
        <v>126</v>
      </c>
      <c r="B20" s="33">
        <v>40</v>
      </c>
      <c r="C20" s="17" t="s">
        <v>40</v>
      </c>
      <c r="D20" s="18">
        <v>1</v>
      </c>
      <c r="E20" s="34">
        <v>0</v>
      </c>
      <c r="F20" s="18">
        <v>0</v>
      </c>
      <c r="G20" s="34">
        <v>0</v>
      </c>
      <c r="H20" s="18">
        <v>0</v>
      </c>
      <c r="I20" s="34">
        <v>0</v>
      </c>
      <c r="J20" s="18">
        <v>0</v>
      </c>
      <c r="K20" s="34">
        <v>0</v>
      </c>
      <c r="L20" s="18">
        <v>0</v>
      </c>
      <c r="M20" s="34">
        <v>0</v>
      </c>
      <c r="N20" s="18">
        <v>0</v>
      </c>
      <c r="O20" s="34">
        <v>0</v>
      </c>
      <c r="P20" s="18">
        <v>6</v>
      </c>
      <c r="Q20" s="34">
        <v>1</v>
      </c>
      <c r="R20" s="18">
        <v>0</v>
      </c>
      <c r="S20" s="34">
        <v>1</v>
      </c>
      <c r="T20" s="18">
        <v>0</v>
      </c>
      <c r="U20" s="34">
        <v>0</v>
      </c>
      <c r="V20" s="18">
        <v>0</v>
      </c>
      <c r="W20" s="34">
        <v>5</v>
      </c>
      <c r="X20" s="18">
        <v>17</v>
      </c>
      <c r="Y20" s="34">
        <v>65</v>
      </c>
      <c r="Z20" s="18">
        <v>3</v>
      </c>
      <c r="AA20" s="34">
        <v>12</v>
      </c>
      <c r="AB20" s="18">
        <v>3</v>
      </c>
      <c r="AC20" s="34">
        <v>5</v>
      </c>
      <c r="AD20" s="18">
        <v>31</v>
      </c>
      <c r="AE20" s="34">
        <v>21</v>
      </c>
      <c r="AF20" s="18">
        <v>10</v>
      </c>
      <c r="AG20" s="34">
        <v>4</v>
      </c>
      <c r="AH20" s="18">
        <v>3</v>
      </c>
      <c r="AI20" s="34">
        <v>12</v>
      </c>
      <c r="AJ20" s="18">
        <v>12</v>
      </c>
      <c r="AK20" s="34">
        <v>2</v>
      </c>
      <c r="AL20" s="18">
        <v>32</v>
      </c>
      <c r="AM20" s="34">
        <v>86</v>
      </c>
      <c r="AN20" s="18">
        <v>22</v>
      </c>
      <c r="AO20" s="34">
        <v>1</v>
      </c>
      <c r="AP20" s="18">
        <v>11</v>
      </c>
      <c r="AQ20" s="34">
        <v>19</v>
      </c>
      <c r="AR20" s="18">
        <v>57</v>
      </c>
      <c r="AS20" s="34">
        <v>8</v>
      </c>
      <c r="AT20" s="18">
        <v>40</v>
      </c>
      <c r="AU20" s="34">
        <v>21</v>
      </c>
      <c r="AV20" s="18">
        <v>11</v>
      </c>
      <c r="AW20" s="34">
        <v>37</v>
      </c>
      <c r="AX20" s="18">
        <v>3</v>
      </c>
      <c r="AY20" s="34">
        <v>19</v>
      </c>
      <c r="AZ20" s="18">
        <v>11</v>
      </c>
      <c r="BA20" s="34">
        <v>4</v>
      </c>
      <c r="BB20" s="18">
        <v>6</v>
      </c>
      <c r="BC20" s="34">
        <v>1</v>
      </c>
      <c r="BD20" s="18">
        <v>20</v>
      </c>
      <c r="BE20" s="34">
        <v>1</v>
      </c>
      <c r="BF20" s="18">
        <v>5</v>
      </c>
      <c r="BG20" s="34">
        <v>2</v>
      </c>
      <c r="BH20" s="18">
        <v>2</v>
      </c>
      <c r="BI20" s="34">
        <v>84</v>
      </c>
      <c r="BJ20" s="18">
        <v>10</v>
      </c>
      <c r="BK20" s="34">
        <v>20</v>
      </c>
      <c r="BL20" s="18">
        <v>10</v>
      </c>
      <c r="BM20" s="34">
        <v>64</v>
      </c>
      <c r="BN20" s="38">
        <v>59</v>
      </c>
      <c r="BO20" s="39">
        <v>1</v>
      </c>
      <c r="BP20" s="39">
        <v>0</v>
      </c>
      <c r="BQ20" s="39">
        <v>0</v>
      </c>
      <c r="BR20" s="12">
        <f t="shared" si="0"/>
        <v>17.095238095238095</v>
      </c>
      <c r="BS20" s="12">
        <f t="shared" si="1"/>
        <v>23.92050325955698</v>
      </c>
      <c r="BT20" s="12">
        <f t="shared" si="2"/>
        <v>6</v>
      </c>
      <c r="BU20" s="12">
        <f t="shared" si="3"/>
        <v>86</v>
      </c>
      <c r="BV20" s="14" t="str">
        <f t="shared" si="4"/>
        <v>High</v>
      </c>
      <c r="BW20" s="14" t="str">
        <f t="shared" si="5"/>
        <v/>
      </c>
      <c r="BX20" s="14" t="str">
        <f t="shared" si="6"/>
        <v/>
      </c>
      <c r="BY20" s="14" t="str">
        <f t="shared" si="7"/>
        <v/>
      </c>
      <c r="BZ20" s="37">
        <f t="shared" si="8"/>
        <v>0</v>
      </c>
      <c r="CA20" s="15">
        <f t="shared" si="9"/>
        <v>0.61558441558441546</v>
      </c>
      <c r="CB20" s="16">
        <f t="shared" si="10"/>
        <v>3.6009116231957454E-2</v>
      </c>
      <c r="CC20" s="9" t="str">
        <f t="shared" si="11"/>
        <v/>
      </c>
      <c r="CD20" s="9" t="str">
        <f t="shared" si="12"/>
        <v/>
      </c>
      <c r="CE20" s="15">
        <f t="shared" si="13"/>
        <v>3.8545454545454545</v>
      </c>
      <c r="CF20" s="15">
        <f t="shared" si="14"/>
        <v>19.90909090909091</v>
      </c>
      <c r="CG20" s="15">
        <f t="shared" si="15"/>
        <v>0.19360730593607306</v>
      </c>
      <c r="CH20" s="9" t="str">
        <f t="shared" si="16"/>
        <v/>
      </c>
      <c r="CI20" s="9" t="str">
        <f t="shared" si="17"/>
        <v/>
      </c>
    </row>
    <row r="21" spans="1:87" x14ac:dyDescent="0.25">
      <c r="A21" s="33">
        <v>127</v>
      </c>
      <c r="B21" s="33">
        <v>42</v>
      </c>
      <c r="C21" s="17" t="s">
        <v>41</v>
      </c>
      <c r="D21" s="18">
        <v>1</v>
      </c>
      <c r="E21" s="34">
        <v>0</v>
      </c>
      <c r="F21" s="18">
        <v>0</v>
      </c>
      <c r="G21" s="34">
        <v>0</v>
      </c>
      <c r="H21" s="18">
        <v>0</v>
      </c>
      <c r="I21" s="34">
        <v>0</v>
      </c>
      <c r="J21" s="18">
        <v>0</v>
      </c>
      <c r="K21" s="34">
        <v>0</v>
      </c>
      <c r="L21" s="18">
        <v>0</v>
      </c>
      <c r="M21" s="34">
        <v>0</v>
      </c>
      <c r="N21" s="18">
        <v>0</v>
      </c>
      <c r="O21" s="34">
        <v>0</v>
      </c>
      <c r="P21" s="18">
        <v>0</v>
      </c>
      <c r="Q21" s="34">
        <v>0</v>
      </c>
      <c r="R21" s="18">
        <v>0</v>
      </c>
      <c r="S21" s="34">
        <v>0</v>
      </c>
      <c r="T21" s="18">
        <v>0</v>
      </c>
      <c r="U21" s="34">
        <v>0</v>
      </c>
      <c r="V21" s="18">
        <v>0</v>
      </c>
      <c r="W21" s="34">
        <v>0</v>
      </c>
      <c r="X21" s="18">
        <v>3</v>
      </c>
      <c r="Y21" s="34">
        <v>3</v>
      </c>
      <c r="Z21" s="18">
        <v>25</v>
      </c>
      <c r="AA21" s="34">
        <v>8</v>
      </c>
      <c r="AB21" s="18">
        <v>20</v>
      </c>
      <c r="AC21" s="34">
        <v>27</v>
      </c>
      <c r="AD21" s="18">
        <v>65</v>
      </c>
      <c r="AE21" s="34">
        <v>70</v>
      </c>
      <c r="AF21" s="18">
        <v>37</v>
      </c>
      <c r="AG21" s="34">
        <v>8</v>
      </c>
      <c r="AH21" s="18">
        <v>20</v>
      </c>
      <c r="AI21" s="34">
        <v>45</v>
      </c>
      <c r="AJ21" s="18">
        <v>91</v>
      </c>
      <c r="AK21" s="34">
        <v>75</v>
      </c>
      <c r="AL21" s="18">
        <v>211</v>
      </c>
      <c r="AM21" s="34">
        <v>204</v>
      </c>
      <c r="AN21" s="18">
        <v>278</v>
      </c>
      <c r="AO21" s="34">
        <v>158</v>
      </c>
      <c r="AP21" s="18">
        <v>87</v>
      </c>
      <c r="AQ21" s="34">
        <v>285</v>
      </c>
      <c r="AR21" s="18">
        <v>206</v>
      </c>
      <c r="AS21" s="34">
        <v>314</v>
      </c>
      <c r="AT21" s="18">
        <v>438</v>
      </c>
      <c r="AU21" s="34">
        <v>159</v>
      </c>
      <c r="AV21" s="18">
        <v>217</v>
      </c>
      <c r="AW21" s="34">
        <v>568</v>
      </c>
      <c r="AX21" s="18">
        <v>517</v>
      </c>
      <c r="AY21" s="34">
        <v>1080</v>
      </c>
      <c r="AZ21" s="18">
        <v>995</v>
      </c>
      <c r="BA21" s="34">
        <v>386</v>
      </c>
      <c r="BB21" s="18">
        <v>38</v>
      </c>
      <c r="BC21" s="34">
        <v>346</v>
      </c>
      <c r="BD21" s="18">
        <v>308</v>
      </c>
      <c r="BE21" s="34">
        <v>433</v>
      </c>
      <c r="BF21" s="18">
        <v>571</v>
      </c>
      <c r="BG21" s="34">
        <v>377</v>
      </c>
      <c r="BH21" s="18">
        <v>421</v>
      </c>
      <c r="BI21" s="34">
        <v>1151</v>
      </c>
      <c r="BJ21" s="18">
        <v>340</v>
      </c>
      <c r="BK21" s="34">
        <v>329</v>
      </c>
      <c r="BL21" s="18">
        <v>400</v>
      </c>
      <c r="BM21" s="34">
        <v>1179</v>
      </c>
      <c r="BN21" s="38">
        <v>236</v>
      </c>
      <c r="BO21" s="39">
        <v>380</v>
      </c>
      <c r="BP21" s="39">
        <v>31</v>
      </c>
      <c r="BQ21" s="39">
        <v>258</v>
      </c>
      <c r="BR21" s="12">
        <f t="shared" si="0"/>
        <v>492.57142857142856</v>
      </c>
      <c r="BS21" s="12">
        <f t="shared" si="1"/>
        <v>332.82150943539864</v>
      </c>
      <c r="BT21" s="12">
        <f t="shared" si="2"/>
        <v>386</v>
      </c>
      <c r="BU21" s="12">
        <f t="shared" si="3"/>
        <v>1179</v>
      </c>
      <c r="BV21" s="14" t="str">
        <f t="shared" si="4"/>
        <v>High</v>
      </c>
      <c r="BW21" s="14" t="str">
        <f t="shared" si="5"/>
        <v/>
      </c>
      <c r="BX21" s="14" t="str">
        <f t="shared" si="6"/>
        <v>Record</v>
      </c>
      <c r="BY21" s="14" t="str">
        <f t="shared" si="7"/>
        <v/>
      </c>
      <c r="BZ21" s="37">
        <f t="shared" si="8"/>
        <v>0</v>
      </c>
      <c r="CA21" s="15">
        <f t="shared" si="9"/>
        <v>12.762337662337663</v>
      </c>
      <c r="CB21" s="16">
        <f t="shared" si="10"/>
        <v>2.5909618224003377E-2</v>
      </c>
      <c r="CC21" s="9" t="str">
        <f t="shared" si="11"/>
        <v/>
      </c>
      <c r="CD21" s="9" t="str">
        <f t="shared" si="12"/>
        <v/>
      </c>
      <c r="CE21" s="15">
        <f t="shared" si="13"/>
        <v>41.209090909090918</v>
      </c>
      <c r="CF21" s="15">
        <f t="shared" si="14"/>
        <v>532.27272727272725</v>
      </c>
      <c r="CG21" s="15">
        <f t="shared" si="15"/>
        <v>7.7421007685738702E-2</v>
      </c>
      <c r="CH21" s="9" t="str">
        <f t="shared" si="16"/>
        <v>increasing</v>
      </c>
      <c r="CI21" s="9" t="str">
        <f t="shared" si="17"/>
        <v/>
      </c>
    </row>
    <row r="22" spans="1:87" x14ac:dyDescent="0.25">
      <c r="A22" s="33">
        <v>129</v>
      </c>
      <c r="B22" s="33">
        <v>44</v>
      </c>
      <c r="C22" s="17" t="s">
        <v>42</v>
      </c>
      <c r="D22" s="18">
        <v>5</v>
      </c>
      <c r="E22" s="34">
        <v>0</v>
      </c>
      <c r="F22" s="18">
        <v>0</v>
      </c>
      <c r="G22" s="34">
        <v>0</v>
      </c>
      <c r="H22" s="18">
        <v>0</v>
      </c>
      <c r="I22" s="34">
        <v>0</v>
      </c>
      <c r="J22" s="18">
        <v>0</v>
      </c>
      <c r="K22" s="34">
        <v>0</v>
      </c>
      <c r="L22" s="18">
        <v>0</v>
      </c>
      <c r="M22" s="34">
        <v>0</v>
      </c>
      <c r="N22" s="18">
        <v>0</v>
      </c>
      <c r="O22" s="34">
        <v>0</v>
      </c>
      <c r="P22" s="18">
        <v>0</v>
      </c>
      <c r="Q22" s="34">
        <v>0</v>
      </c>
      <c r="R22" s="18">
        <v>0</v>
      </c>
      <c r="S22" s="34">
        <v>0</v>
      </c>
      <c r="T22" s="18">
        <v>0</v>
      </c>
      <c r="U22" s="34">
        <v>0</v>
      </c>
      <c r="V22" s="18">
        <v>0</v>
      </c>
      <c r="W22" s="34">
        <v>0</v>
      </c>
      <c r="X22" s="18">
        <v>1</v>
      </c>
      <c r="Y22" s="34">
        <v>0</v>
      </c>
      <c r="Z22" s="18">
        <v>0</v>
      </c>
      <c r="AA22" s="34">
        <v>0</v>
      </c>
      <c r="AB22" s="18">
        <v>0</v>
      </c>
      <c r="AC22" s="34">
        <v>0</v>
      </c>
      <c r="AD22" s="18">
        <v>3</v>
      </c>
      <c r="AE22" s="34">
        <v>0</v>
      </c>
      <c r="AF22" s="18">
        <v>0</v>
      </c>
      <c r="AG22" s="34">
        <v>0</v>
      </c>
      <c r="AH22" s="18">
        <v>0</v>
      </c>
      <c r="AI22" s="34">
        <v>0</v>
      </c>
      <c r="AJ22" s="18">
        <v>0</v>
      </c>
      <c r="AK22" s="34">
        <v>0</v>
      </c>
      <c r="AL22" s="18">
        <v>0</v>
      </c>
      <c r="AM22" s="34">
        <v>0</v>
      </c>
      <c r="AN22" s="18">
        <v>0</v>
      </c>
      <c r="AO22" s="34">
        <v>2</v>
      </c>
      <c r="AP22" s="18">
        <v>0</v>
      </c>
      <c r="AQ22" s="34">
        <v>0</v>
      </c>
      <c r="AR22" s="18">
        <v>0</v>
      </c>
      <c r="AS22" s="34">
        <v>0</v>
      </c>
      <c r="AT22" s="18">
        <v>0</v>
      </c>
      <c r="AU22" s="34">
        <v>0</v>
      </c>
      <c r="AV22" s="18">
        <v>1</v>
      </c>
      <c r="AW22" s="34">
        <v>0</v>
      </c>
      <c r="AX22" s="18">
        <v>1</v>
      </c>
      <c r="AY22" s="34">
        <v>1</v>
      </c>
      <c r="AZ22" s="18">
        <v>0</v>
      </c>
      <c r="BA22" s="34">
        <v>4</v>
      </c>
      <c r="BB22" s="18">
        <v>0</v>
      </c>
      <c r="BC22" s="34">
        <v>0</v>
      </c>
      <c r="BD22" s="18">
        <v>0</v>
      </c>
      <c r="BE22" s="34">
        <v>0</v>
      </c>
      <c r="BF22" s="18">
        <v>2</v>
      </c>
      <c r="BG22" s="34">
        <v>0</v>
      </c>
      <c r="BH22" s="18">
        <v>0</v>
      </c>
      <c r="BI22" s="34">
        <v>1</v>
      </c>
      <c r="BJ22" s="18">
        <v>0</v>
      </c>
      <c r="BK22" s="34">
        <v>0</v>
      </c>
      <c r="BL22" s="18">
        <v>0</v>
      </c>
      <c r="BM22" s="34">
        <v>0</v>
      </c>
      <c r="BN22" s="38">
        <v>0</v>
      </c>
      <c r="BO22" s="39">
        <v>0</v>
      </c>
      <c r="BP22" s="39">
        <v>0</v>
      </c>
      <c r="BQ22" s="39">
        <v>0</v>
      </c>
      <c r="BR22" s="12">
        <f t="shared" si="0"/>
        <v>0.42857142857142855</v>
      </c>
      <c r="BS22" s="12">
        <f t="shared" si="1"/>
        <v>0.97833678104365318</v>
      </c>
      <c r="BT22" s="12">
        <f t="shared" si="2"/>
        <v>0</v>
      </c>
      <c r="BU22" s="12">
        <f t="shared" si="3"/>
        <v>4</v>
      </c>
      <c r="BV22" s="14" t="str">
        <f t="shared" si="4"/>
        <v/>
      </c>
      <c r="BW22" s="14" t="str">
        <f t="shared" si="5"/>
        <v/>
      </c>
      <c r="BX22" s="14" t="str">
        <f t="shared" si="6"/>
        <v/>
      </c>
      <c r="BY22" s="14" t="str">
        <f t="shared" si="7"/>
        <v/>
      </c>
      <c r="BZ22" s="37" t="str">
        <f t="shared" si="8"/>
        <v/>
      </c>
      <c r="CA22" s="15">
        <f t="shared" si="9"/>
        <v>-1.5584415584415583E-2</v>
      </c>
      <c r="CB22" s="16">
        <f t="shared" si="10"/>
        <v>-3.6363636363636362E-2</v>
      </c>
      <c r="CC22" s="9" t="str">
        <f t="shared" si="11"/>
        <v/>
      </c>
      <c r="CD22" s="9" t="str">
        <f t="shared" si="12"/>
        <v/>
      </c>
      <c r="CE22" s="15">
        <f t="shared" si="13"/>
        <v>-2.7272727272727271E-2</v>
      </c>
      <c r="CF22" s="15">
        <f t="shared" si="14"/>
        <v>0.27272727272727271</v>
      </c>
      <c r="CG22" s="15">
        <f t="shared" si="15"/>
        <v>-0.1</v>
      </c>
      <c r="CH22" s="9" t="str">
        <f t="shared" si="16"/>
        <v/>
      </c>
      <c r="CI22" s="9" t="str">
        <f t="shared" si="17"/>
        <v/>
      </c>
    </row>
    <row r="23" spans="1:87" x14ac:dyDescent="0.25">
      <c r="A23" s="33">
        <v>130</v>
      </c>
      <c r="B23" s="33">
        <v>45</v>
      </c>
      <c r="C23" s="17" t="s">
        <v>43</v>
      </c>
      <c r="D23" s="18">
        <v>1</v>
      </c>
      <c r="E23" s="34">
        <v>0</v>
      </c>
      <c r="F23" s="18">
        <v>0</v>
      </c>
      <c r="G23" s="34">
        <v>0</v>
      </c>
      <c r="H23" s="18">
        <v>0</v>
      </c>
      <c r="I23" s="34">
        <v>0</v>
      </c>
      <c r="J23" s="18">
        <v>0</v>
      </c>
      <c r="K23" s="34">
        <v>0</v>
      </c>
      <c r="L23" s="18">
        <v>0</v>
      </c>
      <c r="M23" s="34">
        <v>0</v>
      </c>
      <c r="N23" s="18">
        <v>0</v>
      </c>
      <c r="O23" s="34">
        <v>0</v>
      </c>
      <c r="P23" s="18">
        <v>0</v>
      </c>
      <c r="Q23" s="34">
        <v>0</v>
      </c>
      <c r="R23" s="18">
        <v>0</v>
      </c>
      <c r="S23" s="34">
        <v>0</v>
      </c>
      <c r="T23" s="18">
        <v>0</v>
      </c>
      <c r="U23" s="34">
        <v>0</v>
      </c>
      <c r="V23" s="18">
        <v>0</v>
      </c>
      <c r="W23" s="34">
        <v>0</v>
      </c>
      <c r="X23" s="18">
        <v>0</v>
      </c>
      <c r="Y23" s="34">
        <v>0</v>
      </c>
      <c r="Z23" s="18">
        <v>62</v>
      </c>
      <c r="AA23" s="34">
        <v>17</v>
      </c>
      <c r="AB23" s="18">
        <v>3</v>
      </c>
      <c r="AC23" s="34">
        <v>0</v>
      </c>
      <c r="AD23" s="18">
        <v>12</v>
      </c>
      <c r="AE23" s="34">
        <v>12</v>
      </c>
      <c r="AF23" s="18">
        <v>7</v>
      </c>
      <c r="AG23" s="34">
        <v>10</v>
      </c>
      <c r="AH23" s="18">
        <v>4</v>
      </c>
      <c r="AI23" s="34">
        <v>10</v>
      </c>
      <c r="AJ23" s="18">
        <v>3</v>
      </c>
      <c r="AK23" s="34">
        <v>3</v>
      </c>
      <c r="AL23" s="18">
        <v>52</v>
      </c>
      <c r="AM23" s="34">
        <v>26</v>
      </c>
      <c r="AN23" s="18">
        <v>86</v>
      </c>
      <c r="AO23" s="34">
        <v>3</v>
      </c>
      <c r="AP23" s="18">
        <v>9</v>
      </c>
      <c r="AQ23" s="34">
        <v>87</v>
      </c>
      <c r="AR23" s="18">
        <v>61</v>
      </c>
      <c r="AS23" s="34">
        <v>6</v>
      </c>
      <c r="AT23" s="18">
        <v>55</v>
      </c>
      <c r="AU23" s="34">
        <v>13</v>
      </c>
      <c r="AV23" s="18">
        <v>180</v>
      </c>
      <c r="AW23" s="34">
        <v>228</v>
      </c>
      <c r="AX23" s="18">
        <v>13</v>
      </c>
      <c r="AY23" s="34">
        <v>414</v>
      </c>
      <c r="AZ23" s="18">
        <v>245</v>
      </c>
      <c r="BA23" s="34">
        <v>150</v>
      </c>
      <c r="BB23" s="18">
        <v>212</v>
      </c>
      <c r="BC23" s="34">
        <v>8</v>
      </c>
      <c r="BD23" s="18">
        <v>64</v>
      </c>
      <c r="BE23" s="34">
        <v>81</v>
      </c>
      <c r="BF23" s="18">
        <v>112</v>
      </c>
      <c r="BG23" s="34">
        <v>39</v>
      </c>
      <c r="BH23" s="18">
        <v>109</v>
      </c>
      <c r="BI23" s="34">
        <v>554</v>
      </c>
      <c r="BJ23" s="18">
        <v>65</v>
      </c>
      <c r="BK23" s="34">
        <v>235</v>
      </c>
      <c r="BL23" s="18">
        <v>61</v>
      </c>
      <c r="BM23" s="34">
        <v>42</v>
      </c>
      <c r="BN23" s="38">
        <v>11</v>
      </c>
      <c r="BO23" s="39">
        <v>12</v>
      </c>
      <c r="BP23" s="39">
        <v>336</v>
      </c>
      <c r="BQ23" s="39">
        <v>167</v>
      </c>
      <c r="BR23" s="12">
        <f t="shared" si="0"/>
        <v>150.38095238095238</v>
      </c>
      <c r="BS23" s="12">
        <f t="shared" si="1"/>
        <v>145.89087572239609</v>
      </c>
      <c r="BT23" s="12">
        <f t="shared" si="2"/>
        <v>109</v>
      </c>
      <c r="BU23" s="12">
        <f t="shared" si="3"/>
        <v>554</v>
      </c>
      <c r="BV23" s="14" t="str">
        <f t="shared" si="4"/>
        <v/>
      </c>
      <c r="BW23" s="14" t="str">
        <f t="shared" si="5"/>
        <v/>
      </c>
      <c r="BX23" s="14" t="str">
        <f t="shared" si="6"/>
        <v/>
      </c>
      <c r="BY23" s="14" t="str">
        <f t="shared" si="7"/>
        <v/>
      </c>
      <c r="BZ23" s="37">
        <f t="shared" si="8"/>
        <v>0</v>
      </c>
      <c r="CA23" s="15">
        <f t="shared" si="9"/>
        <v>2.1246753246753247</v>
      </c>
      <c r="CB23" s="16">
        <f t="shared" si="10"/>
        <v>1.4128619955092406E-2</v>
      </c>
      <c r="CC23" s="9" t="str">
        <f t="shared" si="11"/>
        <v/>
      </c>
      <c r="CD23" s="9" t="str">
        <f t="shared" si="12"/>
        <v/>
      </c>
      <c r="CE23" s="15">
        <f t="shared" si="13"/>
        <v>9.463636363636363</v>
      </c>
      <c r="CF23" s="15">
        <f t="shared" si="14"/>
        <v>124.54545454545455</v>
      </c>
      <c r="CG23" s="15">
        <f t="shared" si="15"/>
        <v>7.598540145985401E-2</v>
      </c>
      <c r="CH23" s="9" t="str">
        <f t="shared" si="16"/>
        <v>increasing</v>
      </c>
      <c r="CI23" s="9" t="str">
        <f t="shared" si="17"/>
        <v/>
      </c>
    </row>
    <row r="24" spans="1:87" x14ac:dyDescent="0.25">
      <c r="A24" s="33">
        <v>136</v>
      </c>
      <c r="B24" s="33">
        <v>50</v>
      </c>
      <c r="C24" s="17" t="s">
        <v>44</v>
      </c>
      <c r="D24" s="18">
        <v>6</v>
      </c>
      <c r="E24" s="34">
        <v>0</v>
      </c>
      <c r="F24" s="18">
        <v>0</v>
      </c>
      <c r="G24" s="34">
        <v>0</v>
      </c>
      <c r="H24" s="18">
        <v>0</v>
      </c>
      <c r="I24" s="34">
        <v>0</v>
      </c>
      <c r="J24" s="18">
        <v>0</v>
      </c>
      <c r="K24" s="34">
        <v>0</v>
      </c>
      <c r="L24" s="18">
        <v>0</v>
      </c>
      <c r="M24" s="34">
        <v>0</v>
      </c>
      <c r="N24" s="18">
        <v>0</v>
      </c>
      <c r="O24" s="34">
        <v>0</v>
      </c>
      <c r="P24" s="18">
        <v>0</v>
      </c>
      <c r="Q24" s="34">
        <v>0</v>
      </c>
      <c r="R24" s="18">
        <v>0</v>
      </c>
      <c r="S24" s="34">
        <v>0</v>
      </c>
      <c r="T24" s="18">
        <v>0</v>
      </c>
      <c r="U24" s="34">
        <v>0</v>
      </c>
      <c r="V24" s="18">
        <v>0</v>
      </c>
      <c r="W24" s="34">
        <v>0</v>
      </c>
      <c r="X24" s="18">
        <v>0</v>
      </c>
      <c r="Y24" s="34">
        <v>0</v>
      </c>
      <c r="Z24" s="18">
        <v>0</v>
      </c>
      <c r="AA24" s="34">
        <v>0</v>
      </c>
      <c r="AB24" s="18">
        <v>0</v>
      </c>
      <c r="AC24" s="34">
        <v>0</v>
      </c>
      <c r="AD24" s="18">
        <v>0</v>
      </c>
      <c r="AE24" s="34">
        <v>0</v>
      </c>
      <c r="AF24" s="18">
        <v>0</v>
      </c>
      <c r="AG24" s="34">
        <v>0</v>
      </c>
      <c r="AH24" s="18">
        <v>0</v>
      </c>
      <c r="AI24" s="34">
        <v>0</v>
      </c>
      <c r="AJ24" s="18">
        <v>0</v>
      </c>
      <c r="AK24" s="34">
        <v>0</v>
      </c>
      <c r="AL24" s="18">
        <v>0</v>
      </c>
      <c r="AM24" s="34">
        <v>0</v>
      </c>
      <c r="AN24" s="18">
        <v>0</v>
      </c>
      <c r="AO24" s="34">
        <v>0</v>
      </c>
      <c r="AP24" s="18">
        <v>0</v>
      </c>
      <c r="AQ24" s="34">
        <v>0</v>
      </c>
      <c r="AR24" s="18">
        <v>0</v>
      </c>
      <c r="AS24" s="34">
        <v>0</v>
      </c>
      <c r="AT24" s="18">
        <v>0</v>
      </c>
      <c r="AU24" s="34">
        <v>0</v>
      </c>
      <c r="AV24" s="18">
        <v>0</v>
      </c>
      <c r="AW24" s="34">
        <v>0</v>
      </c>
      <c r="AX24" s="18">
        <v>0</v>
      </c>
      <c r="AY24" s="34">
        <v>0</v>
      </c>
      <c r="AZ24" s="18">
        <v>0</v>
      </c>
      <c r="BA24" s="34">
        <v>0</v>
      </c>
      <c r="BB24" s="18">
        <v>0</v>
      </c>
      <c r="BC24" s="34">
        <v>0</v>
      </c>
      <c r="BD24" s="18">
        <v>0</v>
      </c>
      <c r="BE24" s="34">
        <v>0</v>
      </c>
      <c r="BF24" s="18">
        <v>0</v>
      </c>
      <c r="BG24" s="34">
        <v>0</v>
      </c>
      <c r="BH24" s="18">
        <v>0</v>
      </c>
      <c r="BI24" s="34">
        <v>0</v>
      </c>
      <c r="BJ24" s="18">
        <v>0</v>
      </c>
      <c r="BK24" s="34">
        <v>0</v>
      </c>
      <c r="BL24" s="18">
        <v>0</v>
      </c>
      <c r="BM24" s="34">
        <v>0</v>
      </c>
      <c r="BN24" s="38">
        <v>0</v>
      </c>
      <c r="BO24" s="39">
        <v>0</v>
      </c>
      <c r="BP24" s="39">
        <v>0</v>
      </c>
      <c r="BQ24" s="39">
        <v>0</v>
      </c>
      <c r="BR24" s="12">
        <f t="shared" si="0"/>
        <v>0</v>
      </c>
      <c r="BS24" s="12">
        <f t="shared" si="1"/>
        <v>0</v>
      </c>
      <c r="BT24" s="12">
        <f t="shared" si="2"/>
        <v>0</v>
      </c>
      <c r="BU24" s="12">
        <f t="shared" si="3"/>
        <v>0</v>
      </c>
      <c r="BV24" s="14" t="str">
        <f t="shared" si="4"/>
        <v/>
      </c>
      <c r="BW24" s="14" t="str">
        <f t="shared" si="5"/>
        <v/>
      </c>
      <c r="BX24" s="14" t="str">
        <f t="shared" si="6"/>
        <v/>
      </c>
      <c r="BY24" s="14" t="str">
        <f t="shared" si="7"/>
        <v/>
      </c>
      <c r="BZ24" s="37" t="str">
        <f t="shared" si="8"/>
        <v/>
      </c>
      <c r="CA24" s="15">
        <f t="shared" si="9"/>
        <v>0</v>
      </c>
      <c r="CB24" s="16" t="e">
        <f t="shared" si="10"/>
        <v>#DIV/0!</v>
      </c>
      <c r="CC24" s="9" t="str">
        <f t="shared" si="11"/>
        <v/>
      </c>
      <c r="CD24" s="9" t="str">
        <f t="shared" si="12"/>
        <v/>
      </c>
      <c r="CE24" s="15">
        <f t="shared" si="13"/>
        <v>0</v>
      </c>
      <c r="CF24" s="15">
        <f t="shared" si="14"/>
        <v>0</v>
      </c>
      <c r="CG24" s="15" t="e">
        <f t="shared" si="15"/>
        <v>#DIV/0!</v>
      </c>
      <c r="CH24" s="9" t="str">
        <f t="shared" si="16"/>
        <v/>
      </c>
      <c r="CI24" s="9" t="str">
        <f t="shared" si="17"/>
        <v/>
      </c>
    </row>
    <row r="25" spans="1:87" x14ac:dyDescent="0.25">
      <c r="A25" s="33">
        <v>140</v>
      </c>
      <c r="B25" s="33">
        <v>53</v>
      </c>
      <c r="C25" s="17" t="s">
        <v>45</v>
      </c>
      <c r="D25" s="18">
        <v>5</v>
      </c>
      <c r="E25" s="34">
        <v>0</v>
      </c>
      <c r="F25" s="18">
        <v>0</v>
      </c>
      <c r="G25" s="34">
        <v>0</v>
      </c>
      <c r="H25" s="18">
        <v>0</v>
      </c>
      <c r="I25" s="34">
        <v>0</v>
      </c>
      <c r="J25" s="18">
        <v>0</v>
      </c>
      <c r="K25" s="34">
        <v>0</v>
      </c>
      <c r="L25" s="18">
        <v>0</v>
      </c>
      <c r="M25" s="34">
        <v>0</v>
      </c>
      <c r="N25" s="18">
        <v>0</v>
      </c>
      <c r="O25" s="34">
        <v>0</v>
      </c>
      <c r="P25" s="18">
        <v>0</v>
      </c>
      <c r="Q25" s="34">
        <v>0</v>
      </c>
      <c r="R25" s="18">
        <v>0</v>
      </c>
      <c r="S25" s="34">
        <v>0</v>
      </c>
      <c r="T25" s="18">
        <v>0</v>
      </c>
      <c r="U25" s="34">
        <v>0</v>
      </c>
      <c r="V25" s="18">
        <v>0</v>
      </c>
      <c r="W25" s="34">
        <v>0</v>
      </c>
      <c r="X25" s="18">
        <v>0</v>
      </c>
      <c r="Y25" s="34">
        <v>0</v>
      </c>
      <c r="Z25" s="18">
        <v>0</v>
      </c>
      <c r="AA25" s="34">
        <v>0</v>
      </c>
      <c r="AB25" s="18">
        <v>0</v>
      </c>
      <c r="AC25" s="34">
        <v>0</v>
      </c>
      <c r="AD25" s="18">
        <v>0</v>
      </c>
      <c r="AE25" s="34">
        <v>0</v>
      </c>
      <c r="AF25" s="18">
        <v>0</v>
      </c>
      <c r="AG25" s="34">
        <v>0</v>
      </c>
      <c r="AH25" s="18">
        <v>0</v>
      </c>
      <c r="AI25" s="34">
        <v>0</v>
      </c>
      <c r="AJ25" s="18">
        <v>0</v>
      </c>
      <c r="AK25" s="34">
        <v>0</v>
      </c>
      <c r="AL25" s="18">
        <v>0</v>
      </c>
      <c r="AM25" s="34">
        <v>1</v>
      </c>
      <c r="AN25" s="18">
        <v>0</v>
      </c>
      <c r="AO25" s="34">
        <v>0</v>
      </c>
      <c r="AP25" s="18">
        <v>0</v>
      </c>
      <c r="AQ25" s="34">
        <v>0</v>
      </c>
      <c r="AR25" s="18">
        <v>0</v>
      </c>
      <c r="AS25" s="34">
        <v>0</v>
      </c>
      <c r="AT25" s="18">
        <v>0</v>
      </c>
      <c r="AU25" s="34">
        <v>0</v>
      </c>
      <c r="AV25" s="18">
        <v>0</v>
      </c>
      <c r="AW25" s="34">
        <v>0</v>
      </c>
      <c r="AX25" s="18">
        <v>0</v>
      </c>
      <c r="AY25" s="34">
        <v>0</v>
      </c>
      <c r="AZ25" s="18">
        <v>0</v>
      </c>
      <c r="BA25" s="34">
        <v>0</v>
      </c>
      <c r="BB25" s="18">
        <v>0</v>
      </c>
      <c r="BC25" s="34">
        <v>0</v>
      </c>
      <c r="BD25" s="18">
        <v>0</v>
      </c>
      <c r="BE25" s="34">
        <v>0</v>
      </c>
      <c r="BF25" s="18">
        <v>0</v>
      </c>
      <c r="BG25" s="34">
        <v>0</v>
      </c>
      <c r="BH25" s="18">
        <v>0</v>
      </c>
      <c r="BI25" s="34">
        <v>0</v>
      </c>
      <c r="BJ25" s="18">
        <v>0</v>
      </c>
      <c r="BK25" s="34">
        <v>0</v>
      </c>
      <c r="BL25" s="18">
        <v>0</v>
      </c>
      <c r="BM25" s="34">
        <v>0</v>
      </c>
      <c r="BN25" s="38">
        <v>0</v>
      </c>
      <c r="BO25" s="39">
        <v>0</v>
      </c>
      <c r="BP25" s="39">
        <v>0</v>
      </c>
      <c r="BQ25" s="39">
        <v>0</v>
      </c>
      <c r="BR25" s="12">
        <f t="shared" si="0"/>
        <v>0</v>
      </c>
      <c r="BS25" s="12">
        <f t="shared" si="1"/>
        <v>0</v>
      </c>
      <c r="BT25" s="12">
        <f t="shared" si="2"/>
        <v>0</v>
      </c>
      <c r="BU25" s="12">
        <f t="shared" si="3"/>
        <v>1</v>
      </c>
      <c r="BV25" s="14" t="str">
        <f t="shared" si="4"/>
        <v/>
      </c>
      <c r="BW25" s="14" t="str">
        <f t="shared" si="5"/>
        <v/>
      </c>
      <c r="BX25" s="14" t="str">
        <f t="shared" si="6"/>
        <v/>
      </c>
      <c r="BY25" s="14" t="str">
        <f t="shared" si="7"/>
        <v/>
      </c>
      <c r="BZ25" s="37" t="str">
        <f t="shared" si="8"/>
        <v/>
      </c>
      <c r="CA25" s="15">
        <f t="shared" si="9"/>
        <v>0</v>
      </c>
      <c r="CB25" s="16" t="e">
        <f t="shared" si="10"/>
        <v>#DIV/0!</v>
      </c>
      <c r="CC25" s="9" t="str">
        <f t="shared" si="11"/>
        <v/>
      </c>
      <c r="CD25" s="9" t="str">
        <f t="shared" si="12"/>
        <v/>
      </c>
      <c r="CE25" s="15">
        <f t="shared" si="13"/>
        <v>0</v>
      </c>
      <c r="CF25" s="15">
        <f t="shared" si="14"/>
        <v>0</v>
      </c>
      <c r="CG25" s="15" t="e">
        <f t="shared" si="15"/>
        <v>#DIV/0!</v>
      </c>
      <c r="CH25" s="9" t="str">
        <f t="shared" si="16"/>
        <v/>
      </c>
      <c r="CI25" s="9" t="str">
        <f t="shared" si="17"/>
        <v/>
      </c>
    </row>
    <row r="26" spans="1:87" x14ac:dyDescent="0.25">
      <c r="A26" s="33">
        <v>137</v>
      </c>
      <c r="B26" s="33">
        <v>55</v>
      </c>
      <c r="C26" s="17" t="s">
        <v>46</v>
      </c>
      <c r="D26" s="18">
        <v>6</v>
      </c>
      <c r="E26" s="34">
        <v>0</v>
      </c>
      <c r="F26" s="18">
        <v>0</v>
      </c>
      <c r="G26" s="34">
        <v>0</v>
      </c>
      <c r="H26" s="18">
        <v>0</v>
      </c>
      <c r="I26" s="34">
        <v>0</v>
      </c>
      <c r="J26" s="18">
        <v>0</v>
      </c>
      <c r="K26" s="34">
        <v>0</v>
      </c>
      <c r="L26" s="18">
        <v>0</v>
      </c>
      <c r="M26" s="34">
        <v>0</v>
      </c>
      <c r="N26" s="18">
        <v>0</v>
      </c>
      <c r="O26" s="34">
        <v>0</v>
      </c>
      <c r="P26" s="18">
        <v>0</v>
      </c>
      <c r="Q26" s="34">
        <v>0</v>
      </c>
      <c r="R26" s="18">
        <v>0</v>
      </c>
      <c r="S26" s="34">
        <v>0</v>
      </c>
      <c r="T26" s="18">
        <v>0</v>
      </c>
      <c r="U26" s="34">
        <v>0</v>
      </c>
      <c r="V26" s="18">
        <v>0</v>
      </c>
      <c r="W26" s="34">
        <v>0</v>
      </c>
      <c r="X26" s="18">
        <v>0</v>
      </c>
      <c r="Y26" s="34">
        <v>0</v>
      </c>
      <c r="Z26" s="18">
        <v>0</v>
      </c>
      <c r="AA26" s="34">
        <v>0</v>
      </c>
      <c r="AB26" s="18">
        <v>0</v>
      </c>
      <c r="AC26" s="34">
        <v>0</v>
      </c>
      <c r="AD26" s="18">
        <v>0</v>
      </c>
      <c r="AE26" s="34">
        <v>0</v>
      </c>
      <c r="AF26" s="18">
        <v>0</v>
      </c>
      <c r="AG26" s="34">
        <v>0</v>
      </c>
      <c r="AH26" s="18">
        <v>0</v>
      </c>
      <c r="AI26" s="34">
        <v>0</v>
      </c>
      <c r="AJ26" s="18">
        <v>0</v>
      </c>
      <c r="AK26" s="34">
        <v>0</v>
      </c>
      <c r="AL26" s="18">
        <v>0</v>
      </c>
      <c r="AM26" s="34">
        <v>0</v>
      </c>
      <c r="AN26" s="18">
        <v>0</v>
      </c>
      <c r="AO26" s="34">
        <v>0</v>
      </c>
      <c r="AP26" s="18">
        <v>0</v>
      </c>
      <c r="AQ26" s="34">
        <v>0</v>
      </c>
      <c r="AR26" s="18">
        <v>0</v>
      </c>
      <c r="AS26" s="34">
        <v>0</v>
      </c>
      <c r="AT26" s="18">
        <v>0</v>
      </c>
      <c r="AU26" s="34">
        <v>0</v>
      </c>
      <c r="AV26" s="18">
        <v>0</v>
      </c>
      <c r="AW26" s="34">
        <v>0</v>
      </c>
      <c r="AX26" s="18">
        <v>0</v>
      </c>
      <c r="AY26" s="34">
        <v>1</v>
      </c>
      <c r="AZ26" s="18">
        <v>0</v>
      </c>
      <c r="BA26" s="34">
        <v>0</v>
      </c>
      <c r="BB26" s="18">
        <v>0</v>
      </c>
      <c r="BC26" s="34">
        <v>0</v>
      </c>
      <c r="BD26" s="18">
        <v>0</v>
      </c>
      <c r="BE26" s="34">
        <v>1</v>
      </c>
      <c r="BF26" s="18">
        <v>0</v>
      </c>
      <c r="BG26" s="34">
        <v>0</v>
      </c>
      <c r="BH26" s="18">
        <v>0</v>
      </c>
      <c r="BI26" s="34">
        <v>0</v>
      </c>
      <c r="BJ26" s="18">
        <v>0</v>
      </c>
      <c r="BK26" s="34">
        <v>0</v>
      </c>
      <c r="BL26" s="18">
        <v>0</v>
      </c>
      <c r="BM26" s="34">
        <v>0</v>
      </c>
      <c r="BN26" s="38">
        <v>0</v>
      </c>
      <c r="BO26" s="39">
        <v>0</v>
      </c>
      <c r="BP26" s="39">
        <v>0</v>
      </c>
      <c r="BQ26" s="39">
        <v>0</v>
      </c>
      <c r="BR26" s="12">
        <f t="shared" si="0"/>
        <v>9.5238095238095233E-2</v>
      </c>
      <c r="BS26" s="12">
        <f t="shared" si="1"/>
        <v>0.30079260375911915</v>
      </c>
      <c r="BT26" s="12">
        <f t="shared" si="2"/>
        <v>0</v>
      </c>
      <c r="BU26" s="12">
        <f t="shared" si="3"/>
        <v>1</v>
      </c>
      <c r="BV26" s="14" t="str">
        <f t="shared" si="4"/>
        <v/>
      </c>
      <c r="BW26" s="14" t="str">
        <f t="shared" si="5"/>
        <v/>
      </c>
      <c r="BX26" s="14" t="str">
        <f t="shared" si="6"/>
        <v/>
      </c>
      <c r="BY26" s="14" t="str">
        <f t="shared" si="7"/>
        <v/>
      </c>
      <c r="BZ26" s="37" t="str">
        <f t="shared" si="8"/>
        <v/>
      </c>
      <c r="CA26" s="15">
        <f t="shared" si="9"/>
        <v>-2.597402597402597E-3</v>
      </c>
      <c r="CB26" s="16">
        <f t="shared" si="10"/>
        <v>-2.7272727272727268E-2</v>
      </c>
      <c r="CC26" s="9" t="str">
        <f t="shared" si="11"/>
        <v/>
      </c>
      <c r="CD26" s="9" t="str">
        <f t="shared" si="12"/>
        <v/>
      </c>
      <c r="CE26" s="15">
        <f t="shared" si="13"/>
        <v>-2.7272727272727271E-2</v>
      </c>
      <c r="CF26" s="15">
        <f t="shared" si="14"/>
        <v>9.0909090909090912E-2</v>
      </c>
      <c r="CG26" s="15">
        <f t="shared" si="15"/>
        <v>-0.3</v>
      </c>
      <c r="CH26" s="9" t="str">
        <f t="shared" si="16"/>
        <v/>
      </c>
      <c r="CI26" s="9" t="str">
        <f t="shared" si="17"/>
        <v/>
      </c>
    </row>
    <row r="27" spans="1:87" x14ac:dyDescent="0.25">
      <c r="A27" s="33">
        <v>143</v>
      </c>
      <c r="B27" s="33">
        <v>56</v>
      </c>
      <c r="C27" s="17" t="s">
        <v>47</v>
      </c>
      <c r="D27" s="18">
        <v>3</v>
      </c>
      <c r="E27" s="34">
        <v>0</v>
      </c>
      <c r="F27" s="18">
        <v>0</v>
      </c>
      <c r="G27" s="34">
        <v>0</v>
      </c>
      <c r="H27" s="18">
        <v>0</v>
      </c>
      <c r="I27" s="34">
        <v>0</v>
      </c>
      <c r="J27" s="18">
        <v>0</v>
      </c>
      <c r="K27" s="34">
        <v>0</v>
      </c>
      <c r="L27" s="18">
        <v>0</v>
      </c>
      <c r="M27" s="34">
        <v>0</v>
      </c>
      <c r="N27" s="18">
        <v>0</v>
      </c>
      <c r="O27" s="34">
        <v>0</v>
      </c>
      <c r="P27" s="18">
        <v>0</v>
      </c>
      <c r="Q27" s="34">
        <v>3</v>
      </c>
      <c r="R27" s="18">
        <v>0</v>
      </c>
      <c r="S27" s="34">
        <v>0</v>
      </c>
      <c r="T27" s="18">
        <v>0</v>
      </c>
      <c r="U27" s="34">
        <v>0</v>
      </c>
      <c r="V27" s="18">
        <v>0</v>
      </c>
      <c r="W27" s="34">
        <v>0</v>
      </c>
      <c r="X27" s="18">
        <v>0</v>
      </c>
      <c r="Y27" s="34">
        <v>0</v>
      </c>
      <c r="Z27" s="18">
        <v>14</v>
      </c>
      <c r="AA27" s="34">
        <v>0</v>
      </c>
      <c r="AB27" s="18">
        <v>0</v>
      </c>
      <c r="AC27" s="34">
        <v>0</v>
      </c>
      <c r="AD27" s="18">
        <v>13</v>
      </c>
      <c r="AE27" s="34">
        <v>1</v>
      </c>
      <c r="AF27" s="18">
        <v>0</v>
      </c>
      <c r="AG27" s="34">
        <v>1</v>
      </c>
      <c r="AH27" s="18">
        <v>0</v>
      </c>
      <c r="AI27" s="34">
        <v>0</v>
      </c>
      <c r="AJ27" s="18">
        <v>0</v>
      </c>
      <c r="AK27" s="34">
        <v>1</v>
      </c>
      <c r="AL27" s="18">
        <v>2</v>
      </c>
      <c r="AM27" s="34">
        <v>5</v>
      </c>
      <c r="AN27" s="18">
        <v>25</v>
      </c>
      <c r="AO27" s="34">
        <v>6</v>
      </c>
      <c r="AP27" s="18">
        <v>4</v>
      </c>
      <c r="AQ27" s="34">
        <v>5</v>
      </c>
      <c r="AR27" s="18">
        <v>15</v>
      </c>
      <c r="AS27" s="34">
        <v>6</v>
      </c>
      <c r="AT27" s="18">
        <v>22</v>
      </c>
      <c r="AU27" s="34">
        <v>21</v>
      </c>
      <c r="AV27" s="18">
        <v>19</v>
      </c>
      <c r="AW27" s="34">
        <v>4</v>
      </c>
      <c r="AX27" s="18">
        <v>26</v>
      </c>
      <c r="AY27" s="34">
        <v>54</v>
      </c>
      <c r="AZ27" s="18">
        <v>35</v>
      </c>
      <c r="BA27" s="34">
        <v>46</v>
      </c>
      <c r="BB27" s="18">
        <v>21</v>
      </c>
      <c r="BC27" s="34">
        <v>7</v>
      </c>
      <c r="BD27" s="18">
        <v>14</v>
      </c>
      <c r="BE27" s="34">
        <v>5</v>
      </c>
      <c r="BF27" s="18">
        <v>3</v>
      </c>
      <c r="BG27" s="34">
        <v>4</v>
      </c>
      <c r="BH27" s="18">
        <v>5</v>
      </c>
      <c r="BI27" s="34">
        <v>23</v>
      </c>
      <c r="BJ27" s="18">
        <v>3</v>
      </c>
      <c r="BK27" s="34">
        <v>26</v>
      </c>
      <c r="BL27" s="18">
        <v>0</v>
      </c>
      <c r="BM27" s="34">
        <v>1</v>
      </c>
      <c r="BN27" s="38">
        <v>6</v>
      </c>
      <c r="BO27" s="39">
        <v>0</v>
      </c>
      <c r="BP27" s="39">
        <v>1</v>
      </c>
      <c r="BQ27" s="39">
        <v>0</v>
      </c>
      <c r="BR27" s="12">
        <f t="shared" si="0"/>
        <v>13.523809523809524</v>
      </c>
      <c r="BS27" s="12">
        <f t="shared" si="1"/>
        <v>16.001934406874213</v>
      </c>
      <c r="BT27" s="12">
        <f t="shared" si="2"/>
        <v>5</v>
      </c>
      <c r="BU27" s="12">
        <f t="shared" si="3"/>
        <v>54</v>
      </c>
      <c r="BV27" s="14" t="str">
        <f t="shared" si="4"/>
        <v/>
      </c>
      <c r="BW27" s="14" t="str">
        <f t="shared" si="5"/>
        <v/>
      </c>
      <c r="BX27" s="14" t="str">
        <f t="shared" si="6"/>
        <v/>
      </c>
      <c r="BY27" s="14" t="str">
        <f t="shared" si="7"/>
        <v/>
      </c>
      <c r="BZ27" s="37">
        <f t="shared" si="8"/>
        <v>9.0909090909090912E-2</v>
      </c>
      <c r="CA27" s="15">
        <f t="shared" si="9"/>
        <v>-0.90389610389610386</v>
      </c>
      <c r="CB27" s="16">
        <f t="shared" si="10"/>
        <v>-6.6837387964148523E-2</v>
      </c>
      <c r="CC27" s="9" t="str">
        <f t="shared" si="11"/>
        <v/>
      </c>
      <c r="CD27" s="9" t="str">
        <f t="shared" si="12"/>
        <v/>
      </c>
      <c r="CE27" s="15">
        <f t="shared" si="13"/>
        <v>-3.6363636363636299E-2</v>
      </c>
      <c r="CF27" s="15">
        <f t="shared" si="14"/>
        <v>8.2727272727272734</v>
      </c>
      <c r="CG27" s="15">
        <f t="shared" si="15"/>
        <v>-4.3956043956043878E-3</v>
      </c>
      <c r="CH27" s="9" t="str">
        <f t="shared" si="16"/>
        <v/>
      </c>
      <c r="CI27" s="9" t="str">
        <f t="shared" si="17"/>
        <v/>
      </c>
    </row>
    <row r="28" spans="1:87" x14ac:dyDescent="0.25">
      <c r="A28" s="33">
        <v>141</v>
      </c>
      <c r="B28" s="33">
        <v>57</v>
      </c>
      <c r="C28" s="17" t="s">
        <v>48</v>
      </c>
      <c r="D28" s="18">
        <v>1</v>
      </c>
      <c r="E28" s="34">
        <v>6</v>
      </c>
      <c r="F28" s="18">
        <v>0</v>
      </c>
      <c r="G28" s="34">
        <v>0</v>
      </c>
      <c r="H28" s="18">
        <v>14</v>
      </c>
      <c r="I28" s="34">
        <v>0</v>
      </c>
      <c r="J28" s="18">
        <v>0</v>
      </c>
      <c r="K28" s="34">
        <v>0</v>
      </c>
      <c r="L28" s="18">
        <v>0</v>
      </c>
      <c r="M28" s="34">
        <v>0</v>
      </c>
      <c r="N28" s="18">
        <v>0</v>
      </c>
      <c r="O28" s="34">
        <v>0</v>
      </c>
      <c r="P28" s="18">
        <v>7</v>
      </c>
      <c r="Q28" s="34">
        <v>52</v>
      </c>
      <c r="R28" s="18">
        <v>0</v>
      </c>
      <c r="S28" s="34">
        <v>6</v>
      </c>
      <c r="T28" s="18">
        <v>0</v>
      </c>
      <c r="U28" s="34">
        <v>0</v>
      </c>
      <c r="V28" s="18">
        <v>0</v>
      </c>
      <c r="W28" s="34">
        <v>0</v>
      </c>
      <c r="X28" s="18">
        <v>12</v>
      </c>
      <c r="Y28" s="34">
        <v>12</v>
      </c>
      <c r="Z28" s="18">
        <v>78</v>
      </c>
      <c r="AA28" s="34">
        <v>99</v>
      </c>
      <c r="AB28" s="18">
        <v>108</v>
      </c>
      <c r="AC28" s="34">
        <v>17</v>
      </c>
      <c r="AD28" s="18">
        <v>64</v>
      </c>
      <c r="AE28" s="34">
        <v>26</v>
      </c>
      <c r="AF28" s="18">
        <v>223</v>
      </c>
      <c r="AG28" s="34">
        <v>211</v>
      </c>
      <c r="AH28" s="18">
        <v>56</v>
      </c>
      <c r="AI28" s="34">
        <v>163</v>
      </c>
      <c r="AJ28" s="18">
        <v>92</v>
      </c>
      <c r="AK28" s="34">
        <v>43</v>
      </c>
      <c r="AL28" s="18">
        <v>73</v>
      </c>
      <c r="AM28" s="34">
        <v>93</v>
      </c>
      <c r="AN28" s="18">
        <v>84</v>
      </c>
      <c r="AO28" s="34">
        <v>127</v>
      </c>
      <c r="AP28" s="18">
        <v>127</v>
      </c>
      <c r="AQ28" s="34">
        <v>273</v>
      </c>
      <c r="AR28" s="18">
        <v>65</v>
      </c>
      <c r="AS28" s="34">
        <v>158</v>
      </c>
      <c r="AT28" s="18">
        <v>106</v>
      </c>
      <c r="AU28" s="34">
        <v>367</v>
      </c>
      <c r="AV28" s="18">
        <v>55</v>
      </c>
      <c r="AW28" s="34">
        <v>161</v>
      </c>
      <c r="AX28" s="18">
        <v>98</v>
      </c>
      <c r="AY28" s="34">
        <v>1382</v>
      </c>
      <c r="AZ28" s="18">
        <v>1089</v>
      </c>
      <c r="BA28" s="34">
        <v>564</v>
      </c>
      <c r="BB28" s="18">
        <v>290</v>
      </c>
      <c r="BC28" s="34">
        <v>155</v>
      </c>
      <c r="BD28" s="18">
        <v>564</v>
      </c>
      <c r="BE28" s="34">
        <v>304</v>
      </c>
      <c r="BF28" s="18">
        <v>336</v>
      </c>
      <c r="BG28" s="34">
        <v>150</v>
      </c>
      <c r="BH28" s="18">
        <v>153</v>
      </c>
      <c r="BI28" s="34">
        <v>283</v>
      </c>
      <c r="BJ28" s="18">
        <v>186</v>
      </c>
      <c r="BK28" s="34">
        <v>342</v>
      </c>
      <c r="BL28" s="18">
        <v>65</v>
      </c>
      <c r="BM28" s="34">
        <v>93</v>
      </c>
      <c r="BN28" s="38">
        <v>72</v>
      </c>
      <c r="BO28" s="39">
        <v>38</v>
      </c>
      <c r="BP28" s="39">
        <v>84</v>
      </c>
      <c r="BQ28" s="39">
        <v>56</v>
      </c>
      <c r="BR28" s="12">
        <f t="shared" si="0"/>
        <v>307.85714285714283</v>
      </c>
      <c r="BS28" s="12">
        <f t="shared" si="1"/>
        <v>346.26251395643243</v>
      </c>
      <c r="BT28" s="12">
        <f t="shared" si="2"/>
        <v>161</v>
      </c>
      <c r="BU28" s="12">
        <f t="shared" si="3"/>
        <v>1382</v>
      </c>
      <c r="BV28" s="14" t="str">
        <f t="shared" si="4"/>
        <v/>
      </c>
      <c r="BW28" s="14" t="str">
        <f t="shared" si="5"/>
        <v/>
      </c>
      <c r="BX28" s="14" t="str">
        <f t="shared" si="6"/>
        <v/>
      </c>
      <c r="BY28" s="14" t="str">
        <f t="shared" si="7"/>
        <v/>
      </c>
      <c r="BZ28" s="37">
        <f t="shared" si="8"/>
        <v>0</v>
      </c>
      <c r="CA28" s="15">
        <f t="shared" si="9"/>
        <v>-8.7376623376623392</v>
      </c>
      <c r="CB28" s="16">
        <f t="shared" si="10"/>
        <v>-2.8382197848555165E-2</v>
      </c>
      <c r="CC28" s="9" t="str">
        <f t="shared" si="11"/>
        <v/>
      </c>
      <c r="CD28" s="9" t="str">
        <f t="shared" si="12"/>
        <v/>
      </c>
      <c r="CE28" s="15">
        <f t="shared" si="13"/>
        <v>-21.445454545454545</v>
      </c>
      <c r="CF28" s="15">
        <f t="shared" si="14"/>
        <v>239.18181818181819</v>
      </c>
      <c r="CG28" s="15">
        <f t="shared" si="15"/>
        <v>-8.966172557962751E-2</v>
      </c>
      <c r="CH28" s="9" t="str">
        <f t="shared" si="16"/>
        <v/>
      </c>
      <c r="CI28" s="9" t="str">
        <f t="shared" si="17"/>
        <v>decreasing</v>
      </c>
    </row>
    <row r="29" spans="1:87" x14ac:dyDescent="0.25">
      <c r="A29" s="33">
        <v>142</v>
      </c>
      <c r="B29" s="33">
        <v>58</v>
      </c>
      <c r="C29" s="17" t="s">
        <v>49</v>
      </c>
      <c r="D29" s="18">
        <v>2</v>
      </c>
      <c r="E29" s="34">
        <v>17</v>
      </c>
      <c r="F29" s="18">
        <v>0</v>
      </c>
      <c r="G29" s="34">
        <v>0</v>
      </c>
      <c r="H29" s="18">
        <v>0</v>
      </c>
      <c r="I29" s="34">
        <v>0</v>
      </c>
      <c r="J29" s="18">
        <v>0</v>
      </c>
      <c r="K29" s="34">
        <v>0</v>
      </c>
      <c r="L29" s="18">
        <v>0</v>
      </c>
      <c r="M29" s="34">
        <v>0</v>
      </c>
      <c r="N29" s="18">
        <v>0</v>
      </c>
      <c r="O29" s="34">
        <v>0</v>
      </c>
      <c r="P29" s="18">
        <v>0</v>
      </c>
      <c r="Q29" s="34">
        <v>0</v>
      </c>
      <c r="R29" s="18">
        <v>0</v>
      </c>
      <c r="S29" s="34">
        <v>0</v>
      </c>
      <c r="T29" s="18">
        <v>0</v>
      </c>
      <c r="U29" s="34">
        <v>0</v>
      </c>
      <c r="V29" s="18">
        <v>0</v>
      </c>
      <c r="W29" s="34">
        <v>0</v>
      </c>
      <c r="X29" s="18">
        <v>0</v>
      </c>
      <c r="Y29" s="34">
        <v>0</v>
      </c>
      <c r="Z29" s="18">
        <v>1</v>
      </c>
      <c r="AA29" s="34">
        <v>7</v>
      </c>
      <c r="AB29" s="18">
        <v>2</v>
      </c>
      <c r="AC29" s="34">
        <v>26</v>
      </c>
      <c r="AD29" s="18">
        <v>4</v>
      </c>
      <c r="AE29" s="34">
        <v>8</v>
      </c>
      <c r="AF29" s="18">
        <v>13</v>
      </c>
      <c r="AG29" s="34">
        <v>41</v>
      </c>
      <c r="AH29" s="18">
        <v>7</v>
      </c>
      <c r="AI29" s="34">
        <v>3</v>
      </c>
      <c r="AJ29" s="18">
        <v>2</v>
      </c>
      <c r="AK29" s="34">
        <v>8</v>
      </c>
      <c r="AL29" s="18">
        <v>8</v>
      </c>
      <c r="AM29" s="34">
        <v>13</v>
      </c>
      <c r="AN29" s="18">
        <v>25</v>
      </c>
      <c r="AO29" s="34">
        <v>59</v>
      </c>
      <c r="AP29" s="18">
        <v>58</v>
      </c>
      <c r="AQ29" s="34">
        <v>99</v>
      </c>
      <c r="AR29" s="18">
        <v>60</v>
      </c>
      <c r="AS29" s="34">
        <v>68</v>
      </c>
      <c r="AT29" s="18">
        <v>55</v>
      </c>
      <c r="AU29" s="34">
        <v>118</v>
      </c>
      <c r="AV29" s="18">
        <v>108</v>
      </c>
      <c r="AW29" s="34">
        <v>96</v>
      </c>
      <c r="AX29" s="18">
        <v>57</v>
      </c>
      <c r="AY29" s="34">
        <v>65</v>
      </c>
      <c r="AZ29" s="18">
        <v>33</v>
      </c>
      <c r="BA29" s="34">
        <v>24</v>
      </c>
      <c r="BB29" s="18">
        <v>62</v>
      </c>
      <c r="BC29" s="34">
        <v>62</v>
      </c>
      <c r="BD29" s="18">
        <v>40</v>
      </c>
      <c r="BE29" s="34">
        <v>19</v>
      </c>
      <c r="BF29" s="18">
        <v>39</v>
      </c>
      <c r="BG29" s="34">
        <v>44</v>
      </c>
      <c r="BH29" s="18">
        <v>40</v>
      </c>
      <c r="BI29" s="34">
        <v>41</v>
      </c>
      <c r="BJ29" s="18">
        <v>52</v>
      </c>
      <c r="BK29" s="34">
        <v>53</v>
      </c>
      <c r="BL29" s="18">
        <v>50</v>
      </c>
      <c r="BM29" s="34">
        <v>39</v>
      </c>
      <c r="BN29" s="38">
        <v>53</v>
      </c>
      <c r="BO29" s="39">
        <v>31</v>
      </c>
      <c r="BP29" s="39">
        <v>30</v>
      </c>
      <c r="BQ29" s="39">
        <v>28</v>
      </c>
      <c r="BR29" s="12">
        <f t="shared" si="0"/>
        <v>45.61904761904762</v>
      </c>
      <c r="BS29" s="12">
        <f t="shared" si="1"/>
        <v>17.35936689650919</v>
      </c>
      <c r="BT29" s="12">
        <f t="shared" si="2"/>
        <v>41</v>
      </c>
      <c r="BU29" s="12">
        <f t="shared" si="3"/>
        <v>118</v>
      </c>
      <c r="BV29" s="14" t="str">
        <f t="shared" si="4"/>
        <v/>
      </c>
      <c r="BW29" s="14" t="str">
        <f t="shared" si="5"/>
        <v/>
      </c>
      <c r="BX29" s="14" t="str">
        <f t="shared" si="6"/>
        <v/>
      </c>
      <c r="BY29" s="14" t="str">
        <f t="shared" si="7"/>
        <v/>
      </c>
      <c r="BZ29" s="37">
        <f t="shared" si="8"/>
        <v>0</v>
      </c>
      <c r="CA29" s="15">
        <f t="shared" si="9"/>
        <v>-2.2857142857142856</v>
      </c>
      <c r="CB29" s="16">
        <f t="shared" si="10"/>
        <v>-5.0104384133611686E-2</v>
      </c>
      <c r="CC29" s="9" t="str">
        <f t="shared" si="11"/>
        <v/>
      </c>
      <c r="CD29" s="9" t="str">
        <f t="shared" si="12"/>
        <v>decreasing</v>
      </c>
      <c r="CE29" s="15">
        <f t="shared" si="13"/>
        <v>0.45454545454545453</v>
      </c>
      <c r="CF29" s="15">
        <f t="shared" si="14"/>
        <v>43.545454545454547</v>
      </c>
      <c r="CG29" s="15">
        <f t="shared" si="15"/>
        <v>1.0438413361169102E-2</v>
      </c>
      <c r="CH29" s="9" t="str">
        <f t="shared" si="16"/>
        <v/>
      </c>
      <c r="CI29" s="9" t="str">
        <f t="shared" si="17"/>
        <v/>
      </c>
    </row>
    <row r="30" spans="1:87" x14ac:dyDescent="0.25">
      <c r="A30" s="33">
        <v>145</v>
      </c>
      <c r="B30" s="33">
        <v>60</v>
      </c>
      <c r="C30" s="17" t="s">
        <v>50</v>
      </c>
      <c r="D30" s="18">
        <v>4</v>
      </c>
      <c r="E30" s="34">
        <v>0</v>
      </c>
      <c r="F30" s="18">
        <v>0</v>
      </c>
      <c r="G30" s="34">
        <v>0</v>
      </c>
      <c r="H30" s="18">
        <v>0</v>
      </c>
      <c r="I30" s="34">
        <v>0</v>
      </c>
      <c r="J30" s="18">
        <v>0</v>
      </c>
      <c r="K30" s="34">
        <v>0</v>
      </c>
      <c r="L30" s="18">
        <v>0</v>
      </c>
      <c r="M30" s="34">
        <v>0</v>
      </c>
      <c r="N30" s="18">
        <v>0</v>
      </c>
      <c r="O30" s="34">
        <v>0</v>
      </c>
      <c r="P30" s="18">
        <v>0</v>
      </c>
      <c r="Q30" s="34">
        <v>0</v>
      </c>
      <c r="R30" s="18">
        <v>0</v>
      </c>
      <c r="S30" s="34">
        <v>0</v>
      </c>
      <c r="T30" s="18">
        <v>0</v>
      </c>
      <c r="U30" s="34">
        <v>0</v>
      </c>
      <c r="V30" s="18">
        <v>0</v>
      </c>
      <c r="W30" s="34">
        <v>0</v>
      </c>
      <c r="X30" s="18">
        <v>0</v>
      </c>
      <c r="Y30" s="34">
        <v>0</v>
      </c>
      <c r="Z30" s="18">
        <v>2</v>
      </c>
      <c r="AA30" s="34">
        <v>0</v>
      </c>
      <c r="AB30" s="18">
        <v>0</v>
      </c>
      <c r="AC30" s="34">
        <v>3</v>
      </c>
      <c r="AD30" s="18">
        <v>0</v>
      </c>
      <c r="AE30" s="34">
        <v>0</v>
      </c>
      <c r="AF30" s="18">
        <v>0</v>
      </c>
      <c r="AG30" s="34">
        <v>0</v>
      </c>
      <c r="AH30" s="18">
        <v>0</v>
      </c>
      <c r="AI30" s="34">
        <v>0</v>
      </c>
      <c r="AJ30" s="18">
        <v>4</v>
      </c>
      <c r="AK30" s="34">
        <v>1</v>
      </c>
      <c r="AL30" s="18">
        <v>0</v>
      </c>
      <c r="AM30" s="34">
        <v>2</v>
      </c>
      <c r="AN30" s="18">
        <v>3</v>
      </c>
      <c r="AO30" s="34">
        <v>0</v>
      </c>
      <c r="AP30" s="18">
        <v>3</v>
      </c>
      <c r="AQ30" s="34">
        <v>1</v>
      </c>
      <c r="AR30" s="18">
        <v>7</v>
      </c>
      <c r="AS30" s="34">
        <v>0</v>
      </c>
      <c r="AT30" s="18">
        <v>1</v>
      </c>
      <c r="AU30" s="34">
        <v>2</v>
      </c>
      <c r="AV30" s="18">
        <v>3</v>
      </c>
      <c r="AW30" s="34">
        <v>3</v>
      </c>
      <c r="AX30" s="18">
        <v>0</v>
      </c>
      <c r="AY30" s="34">
        <v>1</v>
      </c>
      <c r="AZ30" s="18">
        <v>0</v>
      </c>
      <c r="BA30" s="34">
        <v>0</v>
      </c>
      <c r="BB30" s="18">
        <v>0</v>
      </c>
      <c r="BC30" s="34">
        <v>0</v>
      </c>
      <c r="BD30" s="18">
        <v>2</v>
      </c>
      <c r="BE30" s="34">
        <v>0</v>
      </c>
      <c r="BF30" s="18">
        <v>2</v>
      </c>
      <c r="BG30" s="34">
        <v>0</v>
      </c>
      <c r="BH30" s="18">
        <v>2</v>
      </c>
      <c r="BI30" s="34">
        <v>4</v>
      </c>
      <c r="BJ30" s="18">
        <v>10</v>
      </c>
      <c r="BK30" s="34">
        <v>4</v>
      </c>
      <c r="BL30" s="18">
        <v>3</v>
      </c>
      <c r="BM30" s="34">
        <v>1</v>
      </c>
      <c r="BN30" s="38">
        <v>9</v>
      </c>
      <c r="BO30" s="39">
        <v>2</v>
      </c>
      <c r="BP30" s="39">
        <v>0</v>
      </c>
      <c r="BQ30" s="39">
        <v>0</v>
      </c>
      <c r="BR30" s="12">
        <f t="shared" si="0"/>
        <v>2.0476190476190474</v>
      </c>
      <c r="BS30" s="12">
        <f t="shared" si="1"/>
        <v>2.8368325730679009</v>
      </c>
      <c r="BT30" s="12">
        <f t="shared" si="2"/>
        <v>1</v>
      </c>
      <c r="BU30" s="12">
        <f t="shared" si="3"/>
        <v>10</v>
      </c>
      <c r="BV30" s="14" t="str">
        <f t="shared" si="4"/>
        <v/>
      </c>
      <c r="BW30" s="14" t="str">
        <f t="shared" si="5"/>
        <v/>
      </c>
      <c r="BX30" s="14" t="str">
        <f t="shared" si="6"/>
        <v/>
      </c>
      <c r="BY30" s="14" t="str">
        <f t="shared" si="7"/>
        <v/>
      </c>
      <c r="BZ30" s="37">
        <f t="shared" si="8"/>
        <v>0.27272727272727271</v>
      </c>
      <c r="CA30" s="15">
        <f t="shared" si="9"/>
        <v>0.14675324675324675</v>
      </c>
      <c r="CB30" s="16">
        <f t="shared" si="10"/>
        <v>7.1670190274841436E-2</v>
      </c>
      <c r="CC30" s="9" t="str">
        <f t="shared" si="11"/>
        <v/>
      </c>
      <c r="CD30" s="9" t="str">
        <f t="shared" si="12"/>
        <v/>
      </c>
      <c r="CE30" s="15">
        <f t="shared" si="13"/>
        <v>0.37272727272727274</v>
      </c>
      <c r="CF30" s="15">
        <f t="shared" si="14"/>
        <v>2.5454545454545454</v>
      </c>
      <c r="CG30" s="15">
        <f t="shared" si="15"/>
        <v>0.14642857142857144</v>
      </c>
      <c r="CH30" s="9" t="str">
        <f t="shared" si="16"/>
        <v/>
      </c>
      <c r="CI30" s="9" t="str">
        <f t="shared" si="17"/>
        <v/>
      </c>
    </row>
    <row r="31" spans="1:87" x14ac:dyDescent="0.25">
      <c r="A31" s="33">
        <v>146</v>
      </c>
      <c r="B31" s="33">
        <v>61</v>
      </c>
      <c r="C31" s="17" t="s">
        <v>51</v>
      </c>
      <c r="D31" s="18">
        <v>3</v>
      </c>
      <c r="E31" s="34">
        <v>11</v>
      </c>
      <c r="F31" s="18">
        <v>0</v>
      </c>
      <c r="G31" s="34">
        <v>0</v>
      </c>
      <c r="H31" s="18">
        <v>10</v>
      </c>
      <c r="I31" s="34">
        <v>0</v>
      </c>
      <c r="J31" s="18">
        <v>0</v>
      </c>
      <c r="K31" s="34">
        <v>2</v>
      </c>
      <c r="L31" s="18">
        <v>0</v>
      </c>
      <c r="M31" s="34">
        <v>0</v>
      </c>
      <c r="N31" s="18">
        <v>0</v>
      </c>
      <c r="O31" s="34">
        <v>0</v>
      </c>
      <c r="P31" s="18">
        <v>3</v>
      </c>
      <c r="Q31" s="34">
        <v>13</v>
      </c>
      <c r="R31" s="18">
        <v>0</v>
      </c>
      <c r="S31" s="34">
        <v>0</v>
      </c>
      <c r="T31" s="18">
        <v>0</v>
      </c>
      <c r="U31" s="34">
        <v>0</v>
      </c>
      <c r="V31" s="18">
        <v>0</v>
      </c>
      <c r="W31" s="34">
        <v>0</v>
      </c>
      <c r="X31" s="18">
        <v>15</v>
      </c>
      <c r="Y31" s="34">
        <v>2</v>
      </c>
      <c r="Z31" s="18">
        <v>0</v>
      </c>
      <c r="AA31" s="34">
        <v>33</v>
      </c>
      <c r="AB31" s="18">
        <v>12</v>
      </c>
      <c r="AC31" s="34">
        <v>0</v>
      </c>
      <c r="AD31" s="18">
        <v>1</v>
      </c>
      <c r="AE31" s="34">
        <v>7</v>
      </c>
      <c r="AF31" s="18">
        <v>2</v>
      </c>
      <c r="AG31" s="34">
        <v>4</v>
      </c>
      <c r="AH31" s="18">
        <v>5</v>
      </c>
      <c r="AI31" s="34">
        <v>14</v>
      </c>
      <c r="AJ31" s="18">
        <v>23</v>
      </c>
      <c r="AK31" s="34">
        <v>16</v>
      </c>
      <c r="AL31" s="18">
        <v>32</v>
      </c>
      <c r="AM31" s="34">
        <v>6</v>
      </c>
      <c r="AN31" s="18">
        <v>3</v>
      </c>
      <c r="AO31" s="34">
        <v>31</v>
      </c>
      <c r="AP31" s="18">
        <v>17</v>
      </c>
      <c r="AQ31" s="34">
        <v>15</v>
      </c>
      <c r="AR31" s="18">
        <v>60</v>
      </c>
      <c r="AS31" s="34">
        <v>37</v>
      </c>
      <c r="AT31" s="18">
        <v>0</v>
      </c>
      <c r="AU31" s="34">
        <v>43</v>
      </c>
      <c r="AV31" s="18">
        <v>0</v>
      </c>
      <c r="AW31" s="34">
        <v>2</v>
      </c>
      <c r="AX31" s="18">
        <v>1</v>
      </c>
      <c r="AY31" s="34">
        <v>3</v>
      </c>
      <c r="AZ31" s="18">
        <v>14</v>
      </c>
      <c r="BA31" s="34">
        <v>4</v>
      </c>
      <c r="BB31" s="18">
        <v>6</v>
      </c>
      <c r="BC31" s="34">
        <v>0</v>
      </c>
      <c r="BD31" s="18">
        <v>1</v>
      </c>
      <c r="BE31" s="34">
        <v>3</v>
      </c>
      <c r="BF31" s="18">
        <v>5</v>
      </c>
      <c r="BG31" s="34">
        <v>1</v>
      </c>
      <c r="BH31" s="18">
        <v>0</v>
      </c>
      <c r="BI31" s="34">
        <v>1</v>
      </c>
      <c r="BJ31" s="18">
        <v>27</v>
      </c>
      <c r="BK31" s="34">
        <v>4</v>
      </c>
      <c r="BL31" s="18">
        <v>7</v>
      </c>
      <c r="BM31" s="34">
        <v>24</v>
      </c>
      <c r="BN31" s="38">
        <v>14</v>
      </c>
      <c r="BO31" s="39">
        <v>0</v>
      </c>
      <c r="BP31" s="39">
        <v>0</v>
      </c>
      <c r="BQ31" s="39">
        <v>2</v>
      </c>
      <c r="BR31" s="12">
        <f t="shared" si="0"/>
        <v>5.666666666666667</v>
      </c>
      <c r="BS31" s="12">
        <f t="shared" si="1"/>
        <v>7.7287342646343671</v>
      </c>
      <c r="BT31" s="12">
        <f t="shared" si="2"/>
        <v>3</v>
      </c>
      <c r="BU31" s="12">
        <f t="shared" si="3"/>
        <v>60</v>
      </c>
      <c r="BV31" s="14" t="str">
        <f t="shared" si="4"/>
        <v>High</v>
      </c>
      <c r="BW31" s="14" t="str">
        <f t="shared" si="5"/>
        <v/>
      </c>
      <c r="BX31" s="14" t="str">
        <f t="shared" si="6"/>
        <v/>
      </c>
      <c r="BY31" s="14" t="str">
        <f t="shared" si="7"/>
        <v/>
      </c>
      <c r="BZ31" s="37">
        <f t="shared" si="8"/>
        <v>0.18181818181818182</v>
      </c>
      <c r="CA31" s="15">
        <f t="shared" si="9"/>
        <v>-0.31558441558441552</v>
      </c>
      <c r="CB31" s="16">
        <f t="shared" si="10"/>
        <v>-5.5691367456073324E-2</v>
      </c>
      <c r="CC31" s="9" t="str">
        <f t="shared" si="11"/>
        <v/>
      </c>
      <c r="CD31" s="9" t="str">
        <f t="shared" si="12"/>
        <v/>
      </c>
      <c r="CE31" s="15">
        <f t="shared" si="13"/>
        <v>1.7363636363636363</v>
      </c>
      <c r="CF31" s="15">
        <f t="shared" si="14"/>
        <v>6.6363636363636367</v>
      </c>
      <c r="CG31" s="15">
        <f t="shared" si="15"/>
        <v>0.26164383561643834</v>
      </c>
      <c r="CH31" s="9" t="str">
        <f t="shared" si="16"/>
        <v/>
      </c>
      <c r="CI31" s="9" t="str">
        <f t="shared" si="17"/>
        <v/>
      </c>
    </row>
    <row r="32" spans="1:87" x14ac:dyDescent="0.25">
      <c r="A32" s="33">
        <v>147</v>
      </c>
      <c r="B32" s="33">
        <v>62</v>
      </c>
      <c r="C32" s="17" t="s">
        <v>52</v>
      </c>
      <c r="D32" s="18">
        <v>6</v>
      </c>
      <c r="E32" s="34">
        <v>0</v>
      </c>
      <c r="F32" s="18">
        <v>0</v>
      </c>
      <c r="G32" s="34">
        <v>0</v>
      </c>
      <c r="H32" s="18">
        <v>0</v>
      </c>
      <c r="I32" s="34">
        <v>0</v>
      </c>
      <c r="J32" s="18">
        <v>0</v>
      </c>
      <c r="K32" s="34">
        <v>0</v>
      </c>
      <c r="L32" s="18">
        <v>0</v>
      </c>
      <c r="M32" s="34">
        <v>0</v>
      </c>
      <c r="N32" s="18">
        <v>0</v>
      </c>
      <c r="O32" s="34">
        <v>0</v>
      </c>
      <c r="P32" s="18">
        <v>0</v>
      </c>
      <c r="Q32" s="34">
        <v>0</v>
      </c>
      <c r="R32" s="18">
        <v>0</v>
      </c>
      <c r="S32" s="34">
        <v>0</v>
      </c>
      <c r="T32" s="18">
        <v>0</v>
      </c>
      <c r="U32" s="34">
        <v>0</v>
      </c>
      <c r="V32" s="18">
        <v>0</v>
      </c>
      <c r="W32" s="34">
        <v>0</v>
      </c>
      <c r="X32" s="18">
        <v>0</v>
      </c>
      <c r="Y32" s="34">
        <v>0</v>
      </c>
      <c r="Z32" s="18">
        <v>0</v>
      </c>
      <c r="AA32" s="34">
        <v>0</v>
      </c>
      <c r="AB32" s="18">
        <v>0</v>
      </c>
      <c r="AC32" s="34">
        <v>0</v>
      </c>
      <c r="AD32" s="18">
        <v>4</v>
      </c>
      <c r="AE32" s="34">
        <v>0</v>
      </c>
      <c r="AF32" s="18">
        <v>0</v>
      </c>
      <c r="AG32" s="34">
        <v>0</v>
      </c>
      <c r="AH32" s="18">
        <v>0</v>
      </c>
      <c r="AI32" s="34">
        <v>0</v>
      </c>
      <c r="AJ32" s="18">
        <v>1</v>
      </c>
      <c r="AK32" s="34">
        <v>0</v>
      </c>
      <c r="AL32" s="18">
        <v>2</v>
      </c>
      <c r="AM32" s="34">
        <v>0</v>
      </c>
      <c r="AN32" s="18">
        <v>0</v>
      </c>
      <c r="AO32" s="34">
        <v>0</v>
      </c>
      <c r="AP32" s="18">
        <v>0</v>
      </c>
      <c r="AQ32" s="34">
        <v>0</v>
      </c>
      <c r="AR32" s="18">
        <v>0</v>
      </c>
      <c r="AS32" s="34">
        <v>0</v>
      </c>
      <c r="AT32" s="18">
        <v>0</v>
      </c>
      <c r="AU32" s="34">
        <v>0</v>
      </c>
      <c r="AV32" s="18">
        <v>0</v>
      </c>
      <c r="AW32" s="34">
        <v>0</v>
      </c>
      <c r="AX32" s="18">
        <v>0</v>
      </c>
      <c r="AY32" s="34">
        <v>0</v>
      </c>
      <c r="AZ32" s="18">
        <v>0</v>
      </c>
      <c r="BA32" s="34">
        <v>0</v>
      </c>
      <c r="BB32" s="18">
        <v>0</v>
      </c>
      <c r="BC32" s="34">
        <v>0</v>
      </c>
      <c r="BD32" s="18">
        <v>0</v>
      </c>
      <c r="BE32" s="34">
        <v>4</v>
      </c>
      <c r="BF32" s="18">
        <v>0</v>
      </c>
      <c r="BG32" s="34">
        <v>0</v>
      </c>
      <c r="BH32" s="18">
        <v>0</v>
      </c>
      <c r="BI32" s="34">
        <v>0</v>
      </c>
      <c r="BJ32" s="18">
        <v>0</v>
      </c>
      <c r="BK32" s="34">
        <v>0</v>
      </c>
      <c r="BL32" s="18">
        <v>0</v>
      </c>
      <c r="BM32" s="34">
        <v>0</v>
      </c>
      <c r="BN32" s="38">
        <v>0</v>
      </c>
      <c r="BO32" s="39">
        <v>0</v>
      </c>
      <c r="BP32" s="39">
        <v>0</v>
      </c>
      <c r="BQ32" s="39">
        <v>0</v>
      </c>
      <c r="BR32" s="12">
        <f t="shared" si="0"/>
        <v>0.19047619047619047</v>
      </c>
      <c r="BS32" s="12">
        <f t="shared" si="1"/>
        <v>0.87287156094396945</v>
      </c>
      <c r="BT32" s="12">
        <f t="shared" si="2"/>
        <v>0</v>
      </c>
      <c r="BU32" s="12">
        <f t="shared" si="3"/>
        <v>4</v>
      </c>
      <c r="BV32" s="14" t="str">
        <f t="shared" si="4"/>
        <v/>
      </c>
      <c r="BW32" s="14" t="str">
        <f t="shared" si="5"/>
        <v/>
      </c>
      <c r="BX32" s="14" t="str">
        <f t="shared" si="6"/>
        <v/>
      </c>
      <c r="BY32" s="14" t="str">
        <f t="shared" si="7"/>
        <v/>
      </c>
      <c r="BZ32" s="37" t="str">
        <f t="shared" si="8"/>
        <v/>
      </c>
      <c r="CA32" s="15">
        <f t="shared" si="9"/>
        <v>1.0389610389610388E-2</v>
      </c>
      <c r="CB32" s="16">
        <f t="shared" si="10"/>
        <v>5.4545454545454536E-2</v>
      </c>
      <c r="CC32" s="9" t="str">
        <f t="shared" si="11"/>
        <v/>
      </c>
      <c r="CD32" s="9" t="str">
        <f t="shared" si="12"/>
        <v/>
      </c>
      <c r="CE32" s="15">
        <f t="shared" si="13"/>
        <v>-0.10909090909090909</v>
      </c>
      <c r="CF32" s="15">
        <f t="shared" si="14"/>
        <v>0.36363636363636365</v>
      </c>
      <c r="CG32" s="15">
        <f t="shared" si="15"/>
        <v>-0.3</v>
      </c>
      <c r="CH32" s="9" t="str">
        <f t="shared" si="16"/>
        <v/>
      </c>
      <c r="CI32" s="9" t="str">
        <f t="shared" si="17"/>
        <v/>
      </c>
    </row>
    <row r="33" spans="1:87" x14ac:dyDescent="0.25">
      <c r="A33" s="33">
        <v>148</v>
      </c>
      <c r="B33" s="33">
        <v>64</v>
      </c>
      <c r="C33" s="17" t="s">
        <v>53</v>
      </c>
      <c r="D33" s="18">
        <v>2</v>
      </c>
      <c r="E33" s="34">
        <v>0</v>
      </c>
      <c r="F33" s="18">
        <v>0</v>
      </c>
      <c r="G33" s="34">
        <v>0</v>
      </c>
      <c r="H33" s="18">
        <v>0</v>
      </c>
      <c r="I33" s="34">
        <v>0</v>
      </c>
      <c r="J33" s="18">
        <v>0</v>
      </c>
      <c r="K33" s="34">
        <v>0</v>
      </c>
      <c r="L33" s="18">
        <v>0</v>
      </c>
      <c r="M33" s="34">
        <v>0</v>
      </c>
      <c r="N33" s="18">
        <v>0</v>
      </c>
      <c r="O33" s="34">
        <v>0</v>
      </c>
      <c r="P33" s="18">
        <v>0</v>
      </c>
      <c r="Q33" s="34">
        <v>0</v>
      </c>
      <c r="R33" s="18">
        <v>0</v>
      </c>
      <c r="S33" s="34">
        <v>0</v>
      </c>
      <c r="T33" s="18">
        <v>0</v>
      </c>
      <c r="U33" s="34">
        <v>0</v>
      </c>
      <c r="V33" s="18">
        <v>0</v>
      </c>
      <c r="W33" s="34">
        <v>0</v>
      </c>
      <c r="X33" s="18">
        <v>4</v>
      </c>
      <c r="Y33" s="34">
        <v>2</v>
      </c>
      <c r="Z33" s="18">
        <v>16</v>
      </c>
      <c r="AA33" s="34">
        <v>6</v>
      </c>
      <c r="AB33" s="18">
        <v>0</v>
      </c>
      <c r="AC33" s="34">
        <v>0</v>
      </c>
      <c r="AD33" s="18">
        <v>31</v>
      </c>
      <c r="AE33" s="34">
        <v>3</v>
      </c>
      <c r="AF33" s="18">
        <v>105</v>
      </c>
      <c r="AG33" s="34">
        <v>2</v>
      </c>
      <c r="AH33" s="18">
        <v>0</v>
      </c>
      <c r="AI33" s="34">
        <v>10</v>
      </c>
      <c r="AJ33" s="18">
        <v>5</v>
      </c>
      <c r="AK33" s="34">
        <v>2</v>
      </c>
      <c r="AL33" s="18">
        <v>7</v>
      </c>
      <c r="AM33" s="34">
        <v>6</v>
      </c>
      <c r="AN33" s="18">
        <v>17</v>
      </c>
      <c r="AO33" s="34">
        <v>1</v>
      </c>
      <c r="AP33" s="18">
        <v>2</v>
      </c>
      <c r="AQ33" s="34">
        <v>31</v>
      </c>
      <c r="AR33" s="18">
        <v>20</v>
      </c>
      <c r="AS33" s="34">
        <v>1</v>
      </c>
      <c r="AT33" s="18">
        <v>5</v>
      </c>
      <c r="AU33" s="34">
        <v>24</v>
      </c>
      <c r="AV33" s="18">
        <v>5</v>
      </c>
      <c r="AW33" s="34">
        <v>6</v>
      </c>
      <c r="AX33" s="18">
        <v>12</v>
      </c>
      <c r="AY33" s="34">
        <v>118</v>
      </c>
      <c r="AZ33" s="18">
        <v>47</v>
      </c>
      <c r="BA33" s="34">
        <v>7</v>
      </c>
      <c r="BB33" s="18">
        <v>4</v>
      </c>
      <c r="BC33" s="34">
        <v>3</v>
      </c>
      <c r="BD33" s="18">
        <v>3</v>
      </c>
      <c r="BE33" s="34">
        <v>1</v>
      </c>
      <c r="BF33" s="18">
        <v>0</v>
      </c>
      <c r="BG33" s="34">
        <v>1</v>
      </c>
      <c r="BH33" s="18">
        <v>6</v>
      </c>
      <c r="BI33" s="34">
        <v>321</v>
      </c>
      <c r="BJ33" s="18">
        <v>12</v>
      </c>
      <c r="BK33" s="34">
        <v>28</v>
      </c>
      <c r="BL33" s="18">
        <v>3</v>
      </c>
      <c r="BM33" s="34">
        <v>25</v>
      </c>
      <c r="BN33" s="38">
        <v>4</v>
      </c>
      <c r="BO33" s="39">
        <v>0</v>
      </c>
      <c r="BP33" s="39">
        <v>6</v>
      </c>
      <c r="BQ33" s="39">
        <v>4</v>
      </c>
      <c r="BR33" s="12">
        <f t="shared" si="0"/>
        <v>29.095238095238095</v>
      </c>
      <c r="BS33" s="12">
        <f t="shared" si="1"/>
        <v>71.8776076131536</v>
      </c>
      <c r="BT33" s="12">
        <f t="shared" si="2"/>
        <v>6</v>
      </c>
      <c r="BU33" s="12">
        <f t="shared" si="3"/>
        <v>321</v>
      </c>
      <c r="BV33" s="14" t="str">
        <f t="shared" si="4"/>
        <v/>
      </c>
      <c r="BW33" s="14" t="str">
        <f t="shared" si="5"/>
        <v/>
      </c>
      <c r="BX33" s="14" t="str">
        <f t="shared" si="6"/>
        <v/>
      </c>
      <c r="BY33" s="14" t="str">
        <f t="shared" si="7"/>
        <v/>
      </c>
      <c r="BZ33" s="37">
        <f t="shared" si="8"/>
        <v>9.0909090909090912E-2</v>
      </c>
      <c r="CA33" s="15">
        <f t="shared" si="9"/>
        <v>2.0012987012987011</v>
      </c>
      <c r="CB33" s="16">
        <f t="shared" si="10"/>
        <v>6.8784407082279411E-2</v>
      </c>
      <c r="CC33" s="9" t="str">
        <f t="shared" si="11"/>
        <v>increasing</v>
      </c>
      <c r="CD33" s="9" t="str">
        <f t="shared" si="12"/>
        <v/>
      </c>
      <c r="CE33" s="15">
        <f t="shared" si="13"/>
        <v>4.8636363636363651</v>
      </c>
      <c r="CF33" s="15">
        <f t="shared" si="14"/>
        <v>36.636363636363633</v>
      </c>
      <c r="CG33" s="15">
        <f t="shared" si="15"/>
        <v>0.13275434243176185</v>
      </c>
      <c r="CH33" s="9" t="str">
        <f t="shared" si="16"/>
        <v>increasing</v>
      </c>
      <c r="CI33" s="9" t="str">
        <f t="shared" si="17"/>
        <v/>
      </c>
    </row>
    <row r="34" spans="1:87" x14ac:dyDescent="0.25">
      <c r="A34" s="33">
        <v>209</v>
      </c>
      <c r="B34" s="33">
        <v>68</v>
      </c>
      <c r="C34" s="17" t="s">
        <v>54</v>
      </c>
      <c r="D34" s="18">
        <v>4</v>
      </c>
      <c r="E34" s="34">
        <v>0</v>
      </c>
      <c r="F34" s="18">
        <v>0</v>
      </c>
      <c r="G34" s="34">
        <v>0</v>
      </c>
      <c r="H34" s="18">
        <v>0</v>
      </c>
      <c r="I34" s="34">
        <v>13</v>
      </c>
      <c r="J34" s="18">
        <v>0</v>
      </c>
      <c r="K34" s="34">
        <v>0</v>
      </c>
      <c r="L34" s="18">
        <v>0</v>
      </c>
      <c r="M34" s="34">
        <v>0</v>
      </c>
      <c r="N34" s="18">
        <v>0</v>
      </c>
      <c r="O34" s="34">
        <v>0</v>
      </c>
      <c r="P34" s="18">
        <v>0</v>
      </c>
      <c r="Q34" s="34">
        <v>0</v>
      </c>
      <c r="R34" s="18">
        <v>0</v>
      </c>
      <c r="S34" s="34">
        <v>0</v>
      </c>
      <c r="T34" s="18">
        <v>0</v>
      </c>
      <c r="U34" s="34">
        <v>0</v>
      </c>
      <c r="V34" s="18">
        <v>0</v>
      </c>
      <c r="W34" s="34">
        <v>0</v>
      </c>
      <c r="X34" s="18">
        <v>0</v>
      </c>
      <c r="Y34" s="34">
        <v>0</v>
      </c>
      <c r="Z34" s="18">
        <v>0</v>
      </c>
      <c r="AA34" s="34">
        <v>0</v>
      </c>
      <c r="AB34" s="18">
        <v>0</v>
      </c>
      <c r="AC34" s="34">
        <v>0</v>
      </c>
      <c r="AD34" s="18">
        <v>0</v>
      </c>
      <c r="AE34" s="34">
        <v>0</v>
      </c>
      <c r="AF34" s="18">
        <v>0</v>
      </c>
      <c r="AG34" s="34">
        <v>0</v>
      </c>
      <c r="AH34" s="18">
        <v>0</v>
      </c>
      <c r="AI34" s="34">
        <v>0</v>
      </c>
      <c r="AJ34" s="18">
        <v>0</v>
      </c>
      <c r="AK34" s="34">
        <v>0</v>
      </c>
      <c r="AL34" s="18">
        <v>0</v>
      </c>
      <c r="AM34" s="34">
        <v>0</v>
      </c>
      <c r="AN34" s="18">
        <v>0</v>
      </c>
      <c r="AO34" s="34">
        <v>0</v>
      </c>
      <c r="AP34" s="18">
        <v>0</v>
      </c>
      <c r="AQ34" s="34">
        <v>0</v>
      </c>
      <c r="AR34" s="18">
        <v>0</v>
      </c>
      <c r="AS34" s="34">
        <v>0</v>
      </c>
      <c r="AT34" s="18">
        <v>0</v>
      </c>
      <c r="AU34" s="34">
        <v>0</v>
      </c>
      <c r="AV34" s="18">
        <v>0</v>
      </c>
      <c r="AW34" s="34">
        <v>0</v>
      </c>
      <c r="AX34" s="18">
        <v>0</v>
      </c>
      <c r="AY34" s="34">
        <v>0</v>
      </c>
      <c r="AZ34" s="18">
        <v>0</v>
      </c>
      <c r="BA34" s="34">
        <v>0</v>
      </c>
      <c r="BB34" s="18">
        <v>0</v>
      </c>
      <c r="BC34" s="34">
        <v>0</v>
      </c>
      <c r="BD34" s="18">
        <v>0</v>
      </c>
      <c r="BE34" s="34">
        <v>9</v>
      </c>
      <c r="BF34" s="18">
        <v>3</v>
      </c>
      <c r="BG34" s="34">
        <v>27</v>
      </c>
      <c r="BH34" s="18">
        <v>9</v>
      </c>
      <c r="BI34" s="34">
        <v>0</v>
      </c>
      <c r="BJ34" s="18">
        <v>0</v>
      </c>
      <c r="BK34" s="34">
        <v>2</v>
      </c>
      <c r="BL34" s="18">
        <v>16</v>
      </c>
      <c r="BM34" s="34">
        <v>30</v>
      </c>
      <c r="BN34" s="38">
        <v>0</v>
      </c>
      <c r="BO34" s="39">
        <v>0</v>
      </c>
      <c r="BP34" s="39">
        <v>1</v>
      </c>
      <c r="BQ34" s="39">
        <v>1</v>
      </c>
      <c r="BR34" s="12">
        <f t="shared" si="0"/>
        <v>4.666666666666667</v>
      </c>
      <c r="BS34" s="12">
        <f t="shared" si="1"/>
        <v>8.957306142659931</v>
      </c>
      <c r="BT34" s="12">
        <f t="shared" si="2"/>
        <v>0</v>
      </c>
      <c r="BU34" s="12">
        <f t="shared" si="3"/>
        <v>30</v>
      </c>
      <c r="BV34" s="14" t="str">
        <f t="shared" si="4"/>
        <v>High</v>
      </c>
      <c r="BW34" s="14" t="str">
        <f t="shared" si="5"/>
        <v/>
      </c>
      <c r="BX34" s="14" t="str">
        <f t="shared" si="6"/>
        <v>Record</v>
      </c>
      <c r="BY34" s="14" t="str">
        <f t="shared" si="7"/>
        <v/>
      </c>
      <c r="BZ34" s="37">
        <f t="shared" si="8"/>
        <v>0.36363636363636365</v>
      </c>
      <c r="CA34" s="15">
        <f t="shared" si="9"/>
        <v>0.83116883116883122</v>
      </c>
      <c r="CB34" s="16">
        <f t="shared" si="10"/>
        <v>0.17810760667903525</v>
      </c>
      <c r="CC34" s="9" t="str">
        <f t="shared" si="11"/>
        <v/>
      </c>
      <c r="CD34" s="9" t="str">
        <f t="shared" si="12"/>
        <v/>
      </c>
      <c r="CE34" s="15">
        <f t="shared" si="13"/>
        <v>1.4545454545454546</v>
      </c>
      <c r="CF34" s="15">
        <f t="shared" si="14"/>
        <v>8.7272727272727266</v>
      </c>
      <c r="CG34" s="15">
        <f t="shared" si="15"/>
        <v>0.16666666666666669</v>
      </c>
      <c r="CH34" s="9" t="str">
        <f t="shared" si="16"/>
        <v/>
      </c>
      <c r="CI34" s="9" t="str">
        <f t="shared" si="17"/>
        <v/>
      </c>
    </row>
    <row r="35" spans="1:87" x14ac:dyDescent="0.25">
      <c r="A35" s="33">
        <v>192</v>
      </c>
      <c r="B35" s="33">
        <v>72</v>
      </c>
      <c r="C35" s="17" t="s">
        <v>55</v>
      </c>
      <c r="D35" s="18">
        <v>4</v>
      </c>
      <c r="E35" s="34">
        <v>0</v>
      </c>
      <c r="F35" s="18">
        <v>0</v>
      </c>
      <c r="G35" s="34">
        <v>0</v>
      </c>
      <c r="H35" s="18">
        <v>0</v>
      </c>
      <c r="I35" s="34">
        <v>0</v>
      </c>
      <c r="J35" s="18">
        <v>0</v>
      </c>
      <c r="K35" s="34">
        <v>0</v>
      </c>
      <c r="L35" s="18">
        <v>0</v>
      </c>
      <c r="M35" s="34">
        <v>0</v>
      </c>
      <c r="N35" s="18">
        <v>0</v>
      </c>
      <c r="O35" s="34">
        <v>0</v>
      </c>
      <c r="P35" s="18">
        <v>0</v>
      </c>
      <c r="Q35" s="34">
        <v>0</v>
      </c>
      <c r="R35" s="18">
        <v>0</v>
      </c>
      <c r="S35" s="34">
        <v>0</v>
      </c>
      <c r="T35" s="18">
        <v>0</v>
      </c>
      <c r="U35" s="34">
        <v>0</v>
      </c>
      <c r="V35" s="18">
        <v>0</v>
      </c>
      <c r="W35" s="34">
        <v>0</v>
      </c>
      <c r="X35" s="18">
        <v>10</v>
      </c>
      <c r="Y35" s="34">
        <v>0</v>
      </c>
      <c r="Z35" s="18">
        <v>0</v>
      </c>
      <c r="AA35" s="34">
        <v>4</v>
      </c>
      <c r="AB35" s="18">
        <v>0</v>
      </c>
      <c r="AC35" s="34">
        <v>0</v>
      </c>
      <c r="AD35" s="18">
        <v>1</v>
      </c>
      <c r="AE35" s="34">
        <v>0</v>
      </c>
      <c r="AF35" s="18">
        <v>0</v>
      </c>
      <c r="AG35" s="34">
        <v>0</v>
      </c>
      <c r="AH35" s="18">
        <v>0</v>
      </c>
      <c r="AI35" s="34">
        <v>0</v>
      </c>
      <c r="AJ35" s="18">
        <v>2</v>
      </c>
      <c r="AK35" s="34">
        <v>3</v>
      </c>
      <c r="AL35" s="18">
        <v>8</v>
      </c>
      <c r="AM35" s="34">
        <v>20</v>
      </c>
      <c r="AN35" s="18">
        <v>4</v>
      </c>
      <c r="AO35" s="34">
        <v>6</v>
      </c>
      <c r="AP35" s="18">
        <v>1</v>
      </c>
      <c r="AQ35" s="34">
        <v>6</v>
      </c>
      <c r="AR35" s="18">
        <v>2</v>
      </c>
      <c r="AS35" s="34">
        <v>2</v>
      </c>
      <c r="AT35" s="18">
        <v>10</v>
      </c>
      <c r="AU35" s="34">
        <v>0</v>
      </c>
      <c r="AV35" s="18">
        <v>1</v>
      </c>
      <c r="AW35" s="34">
        <v>16</v>
      </c>
      <c r="AX35" s="18">
        <v>18</v>
      </c>
      <c r="AY35" s="34">
        <v>15</v>
      </c>
      <c r="AZ35" s="18">
        <v>7</v>
      </c>
      <c r="BA35" s="34">
        <v>4</v>
      </c>
      <c r="BB35" s="18">
        <v>2</v>
      </c>
      <c r="BC35" s="34">
        <v>1</v>
      </c>
      <c r="BD35" s="18">
        <v>0</v>
      </c>
      <c r="BE35" s="34">
        <v>0</v>
      </c>
      <c r="BF35" s="18">
        <v>2</v>
      </c>
      <c r="BG35" s="34">
        <v>6</v>
      </c>
      <c r="BH35" s="18">
        <v>0</v>
      </c>
      <c r="BI35" s="34">
        <v>0</v>
      </c>
      <c r="BJ35" s="18">
        <v>0</v>
      </c>
      <c r="BK35" s="34">
        <v>1</v>
      </c>
      <c r="BL35" s="18">
        <v>2</v>
      </c>
      <c r="BM35" s="34">
        <v>1</v>
      </c>
      <c r="BN35" s="38">
        <v>0</v>
      </c>
      <c r="BO35" s="39">
        <v>0</v>
      </c>
      <c r="BP35" s="39">
        <v>0</v>
      </c>
      <c r="BQ35" s="39">
        <v>11</v>
      </c>
      <c r="BR35" s="12">
        <f t="shared" ref="BR35:BR66" si="18">AVERAGE(AW35:BQ35)</f>
        <v>4.0952380952380949</v>
      </c>
      <c r="BS35" s="12">
        <f t="shared" ref="BS35:BS66" si="19">STDEV(AW35:BQ35)</f>
        <v>5.8728592857718116</v>
      </c>
      <c r="BT35" s="12">
        <f t="shared" ref="BT35:BT66" si="20">MEDIAN(AW35:BQ35)</f>
        <v>1</v>
      </c>
      <c r="BU35" s="12">
        <f t="shared" ref="BU35:BU66" si="21">MAX(E35:BQ35)</f>
        <v>20</v>
      </c>
      <c r="BV35" s="14" t="str">
        <f t="shared" ref="BV35:BV66" si="22">IF(BM35&gt;(BR35+BS35),"High","")</f>
        <v/>
      </c>
      <c r="BW35" s="14" t="str">
        <f t="shared" ref="BW35:BW66" si="23">IF(BM35&lt;(BR35-BS35),"Low","")</f>
        <v/>
      </c>
      <c r="BX35" s="14" t="str">
        <f t="shared" ref="BX35:BX66" si="24">IF(BM35&gt;MAX(E35:BL35),"Record","")</f>
        <v/>
      </c>
      <c r="BY35" s="14" t="str">
        <f t="shared" ref="BY35:BY66" si="25">IF((BM35&gt;0), (IF(SUM(E35:BL35)=0,"New","")),"")</f>
        <v/>
      </c>
      <c r="BZ35" s="37">
        <f t="shared" ref="BZ35:BZ66" si="26">IF(BM35&gt;0,(COUNTIF(BC35:BM35,"=0")/COUNTA(BC35:BM35)),"")</f>
        <v>0.45454545454545453</v>
      </c>
      <c r="CA35" s="15">
        <f t="shared" ref="CA35:CA66" si="27">SLOPE(AS35:BM35,$AS$2:$BM$2)</f>
        <v>-0.42597402597402606</v>
      </c>
      <c r="CB35" s="16">
        <f t="shared" ref="CB35:CB66" si="28">CA35/BR35</f>
        <v>-0.10401691331923893</v>
      </c>
      <c r="CC35" s="9" t="str">
        <f t="shared" ref="CC35:CC66" si="29">IF(BR35&gt;20,IF(CB35&gt;0.05,"increasing",""),"")</f>
        <v/>
      </c>
      <c r="CD35" s="9" t="str">
        <f t="shared" ref="CD35:CD66" si="30">IF(BR35&gt;20,IF(CB35&lt;-0.05,"decreasing",""),"")</f>
        <v/>
      </c>
      <c r="CE35" s="15">
        <f t="shared" ref="CE35:CE66" si="31">SLOPE(BC35:BM35,$BC$2:$BM$2)</f>
        <v>9.0909090909090922E-3</v>
      </c>
      <c r="CF35" s="15">
        <f t="shared" ref="CF35:CF66" si="32">AVERAGE(BC35:BM35)</f>
        <v>1.1818181818181819</v>
      </c>
      <c r="CG35" s="15">
        <f t="shared" ref="CG35:CG66" si="33">CE35/CF35</f>
        <v>7.6923076923076927E-3</v>
      </c>
      <c r="CH35" s="9" t="str">
        <f t="shared" ref="CH35:CH66" si="34">IF(CF35&gt;20,IF(CG35&gt;0.05,"increasing",""),"")</f>
        <v/>
      </c>
      <c r="CI35" s="9" t="str">
        <f t="shared" ref="CI35:CI66" si="35">IF(CF35&gt;20,IF(CG35&lt;-0.05,"decreasing",""),"")</f>
        <v/>
      </c>
    </row>
    <row r="36" spans="1:87" x14ac:dyDescent="0.25">
      <c r="A36" s="33">
        <v>190</v>
      </c>
      <c r="B36" s="33">
        <v>74</v>
      </c>
      <c r="C36" s="17" t="s">
        <v>56</v>
      </c>
      <c r="D36" s="18">
        <v>3</v>
      </c>
      <c r="E36" s="34">
        <v>0</v>
      </c>
      <c r="F36" s="18">
        <v>0</v>
      </c>
      <c r="G36" s="34">
        <v>0</v>
      </c>
      <c r="H36" s="18">
        <v>0</v>
      </c>
      <c r="I36" s="34">
        <v>8</v>
      </c>
      <c r="J36" s="18">
        <v>0</v>
      </c>
      <c r="K36" s="34">
        <v>0</v>
      </c>
      <c r="L36" s="18">
        <v>0</v>
      </c>
      <c r="M36" s="34">
        <v>0</v>
      </c>
      <c r="N36" s="18">
        <v>0</v>
      </c>
      <c r="O36" s="34">
        <v>0</v>
      </c>
      <c r="P36" s="18">
        <v>0</v>
      </c>
      <c r="Q36" s="34">
        <v>0</v>
      </c>
      <c r="R36" s="18">
        <v>0</v>
      </c>
      <c r="S36" s="34">
        <v>0</v>
      </c>
      <c r="T36" s="18">
        <v>0</v>
      </c>
      <c r="U36" s="34">
        <v>0</v>
      </c>
      <c r="V36" s="18">
        <v>0</v>
      </c>
      <c r="W36" s="34">
        <v>0</v>
      </c>
      <c r="X36" s="18">
        <v>0</v>
      </c>
      <c r="Y36" s="34">
        <v>0</v>
      </c>
      <c r="Z36" s="18">
        <v>29</v>
      </c>
      <c r="AA36" s="34">
        <v>8</v>
      </c>
      <c r="AB36" s="18">
        <v>0</v>
      </c>
      <c r="AC36" s="34">
        <v>0</v>
      </c>
      <c r="AD36" s="18">
        <v>7</v>
      </c>
      <c r="AE36" s="34">
        <v>13</v>
      </c>
      <c r="AF36" s="18">
        <v>10</v>
      </c>
      <c r="AG36" s="34">
        <v>0</v>
      </c>
      <c r="AH36" s="18">
        <v>0</v>
      </c>
      <c r="AI36" s="34">
        <v>0</v>
      </c>
      <c r="AJ36" s="18">
        <v>0</v>
      </c>
      <c r="AK36" s="34">
        <v>0</v>
      </c>
      <c r="AL36" s="18">
        <v>0</v>
      </c>
      <c r="AM36" s="34">
        <v>56</v>
      </c>
      <c r="AN36" s="18">
        <v>0</v>
      </c>
      <c r="AO36" s="34">
        <v>24</v>
      </c>
      <c r="AP36" s="18">
        <v>0</v>
      </c>
      <c r="AQ36" s="34">
        <v>0</v>
      </c>
      <c r="AR36" s="18">
        <v>0</v>
      </c>
      <c r="AS36" s="34">
        <v>0</v>
      </c>
      <c r="AT36" s="18">
        <v>7</v>
      </c>
      <c r="AU36" s="34">
        <v>5</v>
      </c>
      <c r="AV36" s="18">
        <v>17</v>
      </c>
      <c r="AW36" s="34">
        <v>0</v>
      </c>
      <c r="AX36" s="18">
        <v>11</v>
      </c>
      <c r="AY36" s="34">
        <v>0</v>
      </c>
      <c r="AZ36" s="18">
        <v>15</v>
      </c>
      <c r="BA36" s="34">
        <v>0</v>
      </c>
      <c r="BB36" s="18">
        <v>29</v>
      </c>
      <c r="BC36" s="34">
        <v>0</v>
      </c>
      <c r="BD36" s="18">
        <v>3</v>
      </c>
      <c r="BE36" s="34">
        <v>0</v>
      </c>
      <c r="BF36" s="18">
        <v>0</v>
      </c>
      <c r="BG36" s="34">
        <v>0</v>
      </c>
      <c r="BH36" s="18">
        <v>0</v>
      </c>
      <c r="BI36" s="34">
        <v>0</v>
      </c>
      <c r="BJ36" s="18">
        <v>2</v>
      </c>
      <c r="BK36" s="34">
        <v>0</v>
      </c>
      <c r="BL36" s="18">
        <v>0</v>
      </c>
      <c r="BM36" s="34">
        <v>0</v>
      </c>
      <c r="BN36" s="38">
        <v>0</v>
      </c>
      <c r="BO36" s="39">
        <v>12</v>
      </c>
      <c r="BP36" s="39">
        <v>1</v>
      </c>
      <c r="BQ36" s="39">
        <v>0</v>
      </c>
      <c r="BR36" s="12">
        <f t="shared" si="18"/>
        <v>3.4761904761904763</v>
      </c>
      <c r="BS36" s="12">
        <f t="shared" si="19"/>
        <v>7.3866030597227006</v>
      </c>
      <c r="BT36" s="12">
        <f t="shared" si="20"/>
        <v>0</v>
      </c>
      <c r="BU36" s="12">
        <f t="shared" si="21"/>
        <v>56</v>
      </c>
      <c r="BV36" s="14" t="str">
        <f t="shared" si="22"/>
        <v/>
      </c>
      <c r="BW36" s="14" t="str">
        <f t="shared" si="23"/>
        <v/>
      </c>
      <c r="BX36" s="14" t="str">
        <f t="shared" si="24"/>
        <v/>
      </c>
      <c r="BY36" s="14" t="str">
        <f t="shared" si="25"/>
        <v/>
      </c>
      <c r="BZ36" s="37" t="str">
        <f t="shared" si="26"/>
        <v/>
      </c>
      <c r="CA36" s="15">
        <f t="shared" si="27"/>
        <v>-0.43376623376623374</v>
      </c>
      <c r="CB36" s="16">
        <f t="shared" si="28"/>
        <v>-0.12478206724782066</v>
      </c>
      <c r="CC36" s="9" t="str">
        <f t="shared" si="29"/>
        <v/>
      </c>
      <c r="CD36" s="9" t="str">
        <f t="shared" si="30"/>
        <v/>
      </c>
      <c r="CE36" s="15">
        <f t="shared" si="31"/>
        <v>-7.2727272727272724E-2</v>
      </c>
      <c r="CF36" s="15">
        <f t="shared" si="32"/>
        <v>0.45454545454545453</v>
      </c>
      <c r="CG36" s="15">
        <f t="shared" si="33"/>
        <v>-0.16</v>
      </c>
      <c r="CH36" s="9" t="str">
        <f t="shared" si="34"/>
        <v/>
      </c>
      <c r="CI36" s="9" t="str">
        <f t="shared" si="35"/>
        <v/>
      </c>
    </row>
    <row r="37" spans="1:87" x14ac:dyDescent="0.25">
      <c r="A37" s="33">
        <v>193</v>
      </c>
      <c r="B37" s="33">
        <v>75</v>
      </c>
      <c r="C37" s="17" t="s">
        <v>57</v>
      </c>
      <c r="D37" s="18">
        <v>1</v>
      </c>
      <c r="E37" s="34">
        <v>163</v>
      </c>
      <c r="F37" s="18">
        <v>0</v>
      </c>
      <c r="G37" s="34">
        <v>96</v>
      </c>
      <c r="H37" s="18">
        <v>27</v>
      </c>
      <c r="I37" s="34">
        <v>125</v>
      </c>
      <c r="J37" s="18">
        <v>0</v>
      </c>
      <c r="K37" s="34">
        <v>52</v>
      </c>
      <c r="L37" s="18">
        <v>260</v>
      </c>
      <c r="M37" s="34">
        <v>270</v>
      </c>
      <c r="N37" s="18">
        <v>29</v>
      </c>
      <c r="O37" s="34">
        <v>130</v>
      </c>
      <c r="P37" s="18">
        <v>540</v>
      </c>
      <c r="Q37" s="34">
        <v>320</v>
      </c>
      <c r="R37" s="18">
        <v>11</v>
      </c>
      <c r="S37" s="34">
        <v>270</v>
      </c>
      <c r="T37" s="18">
        <v>0</v>
      </c>
      <c r="U37" s="34">
        <v>27</v>
      </c>
      <c r="V37" s="18">
        <v>0</v>
      </c>
      <c r="W37" s="34">
        <v>39</v>
      </c>
      <c r="X37" s="18">
        <v>130</v>
      </c>
      <c r="Y37" s="34">
        <v>69</v>
      </c>
      <c r="Z37" s="18">
        <v>106</v>
      </c>
      <c r="AA37" s="34">
        <v>182</v>
      </c>
      <c r="AB37" s="18">
        <v>155</v>
      </c>
      <c r="AC37" s="34">
        <v>131</v>
      </c>
      <c r="AD37" s="18">
        <v>559</v>
      </c>
      <c r="AE37" s="34">
        <v>316</v>
      </c>
      <c r="AF37" s="18">
        <v>291</v>
      </c>
      <c r="AG37" s="34">
        <v>139</v>
      </c>
      <c r="AH37" s="18">
        <v>127</v>
      </c>
      <c r="AI37" s="34">
        <v>82</v>
      </c>
      <c r="AJ37" s="18">
        <v>62</v>
      </c>
      <c r="AK37" s="34">
        <v>70</v>
      </c>
      <c r="AL37" s="18">
        <v>46</v>
      </c>
      <c r="AM37" s="34">
        <v>143</v>
      </c>
      <c r="AN37" s="18">
        <v>196</v>
      </c>
      <c r="AO37" s="34">
        <v>158</v>
      </c>
      <c r="AP37" s="18">
        <v>80</v>
      </c>
      <c r="AQ37" s="34">
        <v>156</v>
      </c>
      <c r="AR37" s="18">
        <v>86</v>
      </c>
      <c r="AS37" s="34">
        <v>212</v>
      </c>
      <c r="AT37" s="18">
        <v>199</v>
      </c>
      <c r="AU37" s="34">
        <v>238</v>
      </c>
      <c r="AV37" s="18">
        <v>271</v>
      </c>
      <c r="AW37" s="34">
        <v>144</v>
      </c>
      <c r="AX37" s="18">
        <v>161</v>
      </c>
      <c r="AY37" s="34">
        <v>65</v>
      </c>
      <c r="AZ37" s="18">
        <v>122</v>
      </c>
      <c r="BA37" s="34">
        <v>69</v>
      </c>
      <c r="BB37" s="18">
        <v>114</v>
      </c>
      <c r="BC37" s="34">
        <v>66</v>
      </c>
      <c r="BD37" s="18">
        <v>68</v>
      </c>
      <c r="BE37" s="34">
        <v>93</v>
      </c>
      <c r="BF37" s="18">
        <v>104</v>
      </c>
      <c r="BG37" s="34">
        <v>104</v>
      </c>
      <c r="BH37" s="18">
        <v>51</v>
      </c>
      <c r="BI37" s="34">
        <v>126</v>
      </c>
      <c r="BJ37" s="18">
        <v>116</v>
      </c>
      <c r="BK37" s="34">
        <v>42</v>
      </c>
      <c r="BL37" s="18">
        <v>99</v>
      </c>
      <c r="BM37" s="34">
        <v>51</v>
      </c>
      <c r="BN37" s="38">
        <v>64</v>
      </c>
      <c r="BO37" s="39">
        <v>90</v>
      </c>
      <c r="BP37" s="39">
        <v>59</v>
      </c>
      <c r="BQ37" s="39">
        <v>125</v>
      </c>
      <c r="BR37" s="12">
        <f t="shared" si="18"/>
        <v>92.047619047619051</v>
      </c>
      <c r="BS37" s="12">
        <f t="shared" si="19"/>
        <v>33.359370783149046</v>
      </c>
      <c r="BT37" s="12">
        <f t="shared" si="20"/>
        <v>93</v>
      </c>
      <c r="BU37" s="12">
        <f t="shared" si="21"/>
        <v>559</v>
      </c>
      <c r="BV37" s="14" t="str">
        <f t="shared" si="22"/>
        <v/>
      </c>
      <c r="BW37" s="14" t="str">
        <f t="shared" si="23"/>
        <v>Low</v>
      </c>
      <c r="BX37" s="14" t="str">
        <f t="shared" si="24"/>
        <v/>
      </c>
      <c r="BY37" s="14" t="str">
        <f t="shared" si="25"/>
        <v/>
      </c>
      <c r="BZ37" s="37">
        <f t="shared" si="26"/>
        <v>0</v>
      </c>
      <c r="CA37" s="15">
        <f t="shared" si="27"/>
        <v>-7.4246753246753245</v>
      </c>
      <c r="CB37" s="16">
        <f t="shared" si="28"/>
        <v>-8.0661242533979202E-2</v>
      </c>
      <c r="CC37" s="9" t="str">
        <f t="shared" si="29"/>
        <v/>
      </c>
      <c r="CD37" s="9" t="str">
        <f t="shared" si="30"/>
        <v>decreasing</v>
      </c>
      <c r="CE37" s="15">
        <f t="shared" si="31"/>
        <v>-0.52727272727272712</v>
      </c>
      <c r="CF37" s="15">
        <f t="shared" si="32"/>
        <v>83.63636363636364</v>
      </c>
      <c r="CG37" s="15">
        <f t="shared" si="33"/>
        <v>-6.3043478260869541E-3</v>
      </c>
      <c r="CH37" s="9" t="str">
        <f t="shared" si="34"/>
        <v/>
      </c>
      <c r="CI37" s="9" t="str">
        <f t="shared" si="35"/>
        <v/>
      </c>
    </row>
    <row r="38" spans="1:87" x14ac:dyDescent="0.25">
      <c r="A38" s="33">
        <v>199</v>
      </c>
      <c r="B38" s="33">
        <v>76</v>
      </c>
      <c r="C38" s="17" t="s">
        <v>58</v>
      </c>
      <c r="D38" s="18">
        <v>4</v>
      </c>
      <c r="E38" s="34">
        <v>0</v>
      </c>
      <c r="F38" s="18">
        <v>0</v>
      </c>
      <c r="G38" s="34">
        <v>0</v>
      </c>
      <c r="H38" s="18">
        <v>0</v>
      </c>
      <c r="I38" s="34">
        <v>0</v>
      </c>
      <c r="J38" s="18">
        <v>0</v>
      </c>
      <c r="K38" s="34">
        <v>0</v>
      </c>
      <c r="L38" s="18">
        <v>0</v>
      </c>
      <c r="M38" s="34">
        <v>0</v>
      </c>
      <c r="N38" s="18">
        <v>0</v>
      </c>
      <c r="O38" s="34">
        <v>0</v>
      </c>
      <c r="P38" s="18">
        <v>0</v>
      </c>
      <c r="Q38" s="34">
        <v>0</v>
      </c>
      <c r="R38" s="18">
        <v>0</v>
      </c>
      <c r="S38" s="34">
        <v>0</v>
      </c>
      <c r="T38" s="18">
        <v>0</v>
      </c>
      <c r="U38" s="34">
        <v>0</v>
      </c>
      <c r="V38" s="18">
        <v>0</v>
      </c>
      <c r="W38" s="34">
        <v>0</v>
      </c>
      <c r="X38" s="18">
        <v>0</v>
      </c>
      <c r="Y38" s="34">
        <v>0</v>
      </c>
      <c r="Z38" s="18">
        <v>0</v>
      </c>
      <c r="AA38" s="34">
        <v>0</v>
      </c>
      <c r="AB38" s="18">
        <v>0</v>
      </c>
      <c r="AC38" s="34">
        <v>2</v>
      </c>
      <c r="AD38" s="18">
        <v>0</v>
      </c>
      <c r="AE38" s="34">
        <v>0</v>
      </c>
      <c r="AF38" s="18">
        <v>2</v>
      </c>
      <c r="AG38" s="34">
        <v>4</v>
      </c>
      <c r="AH38" s="18">
        <v>0</v>
      </c>
      <c r="AI38" s="34">
        <v>2</v>
      </c>
      <c r="AJ38" s="18">
        <v>1</v>
      </c>
      <c r="AK38" s="34">
        <v>0</v>
      </c>
      <c r="AL38" s="18">
        <v>0</v>
      </c>
      <c r="AM38" s="34">
        <v>0</v>
      </c>
      <c r="AN38" s="18">
        <v>0</v>
      </c>
      <c r="AO38" s="34">
        <v>0</v>
      </c>
      <c r="AP38" s="18">
        <v>0</v>
      </c>
      <c r="AQ38" s="34">
        <v>0</v>
      </c>
      <c r="AR38" s="18">
        <v>4</v>
      </c>
      <c r="AS38" s="34">
        <v>2</v>
      </c>
      <c r="AT38" s="18">
        <v>0</v>
      </c>
      <c r="AU38" s="34">
        <v>3</v>
      </c>
      <c r="AV38" s="18">
        <v>0</v>
      </c>
      <c r="AW38" s="34">
        <v>0</v>
      </c>
      <c r="AX38" s="18">
        <v>0</v>
      </c>
      <c r="AY38" s="34">
        <v>0</v>
      </c>
      <c r="AZ38" s="18">
        <v>0</v>
      </c>
      <c r="BA38" s="34">
        <v>2</v>
      </c>
      <c r="BB38" s="18">
        <v>1</v>
      </c>
      <c r="BC38" s="34">
        <v>0</v>
      </c>
      <c r="BD38" s="18">
        <v>0</v>
      </c>
      <c r="BE38" s="34">
        <v>0</v>
      </c>
      <c r="BF38" s="18">
        <v>0</v>
      </c>
      <c r="BG38" s="34">
        <v>0</v>
      </c>
      <c r="BH38" s="18">
        <v>0</v>
      </c>
      <c r="BI38" s="34">
        <v>0</v>
      </c>
      <c r="BJ38" s="18">
        <v>0</v>
      </c>
      <c r="BK38" s="34">
        <v>1</v>
      </c>
      <c r="BL38" s="18">
        <v>1</v>
      </c>
      <c r="BM38" s="34">
        <v>1</v>
      </c>
      <c r="BN38" s="38">
        <v>0</v>
      </c>
      <c r="BO38" s="39">
        <v>0</v>
      </c>
      <c r="BP38" s="39">
        <v>0</v>
      </c>
      <c r="BQ38" s="39">
        <v>4</v>
      </c>
      <c r="BR38" s="12">
        <f t="shared" si="18"/>
        <v>0.47619047619047616</v>
      </c>
      <c r="BS38" s="12">
        <f t="shared" si="19"/>
        <v>0.98076743517755616</v>
      </c>
      <c r="BT38" s="12">
        <f t="shared" si="20"/>
        <v>0</v>
      </c>
      <c r="BU38" s="12">
        <f t="shared" si="21"/>
        <v>4</v>
      </c>
      <c r="BV38" s="14" t="str">
        <f t="shared" si="22"/>
        <v/>
      </c>
      <c r="BW38" s="14" t="str">
        <f t="shared" si="23"/>
        <v/>
      </c>
      <c r="BX38" s="14" t="str">
        <f t="shared" si="24"/>
        <v/>
      </c>
      <c r="BY38" s="14" t="str">
        <f t="shared" si="25"/>
        <v/>
      </c>
      <c r="BZ38" s="37">
        <f t="shared" si="26"/>
        <v>0.72727272727272729</v>
      </c>
      <c r="CA38" s="15">
        <f t="shared" si="27"/>
        <v>-2.8571428571428567E-2</v>
      </c>
      <c r="CB38" s="16">
        <f t="shared" si="28"/>
        <v>-5.9999999999999991E-2</v>
      </c>
      <c r="CC38" s="9" t="str">
        <f t="shared" si="29"/>
        <v/>
      </c>
      <c r="CD38" s="9" t="str">
        <f t="shared" si="30"/>
        <v/>
      </c>
      <c r="CE38" s="15">
        <f t="shared" si="31"/>
        <v>0.10909090909090909</v>
      </c>
      <c r="CF38" s="15">
        <f t="shared" si="32"/>
        <v>0.27272727272727271</v>
      </c>
      <c r="CG38" s="15">
        <f t="shared" si="33"/>
        <v>0.4</v>
      </c>
      <c r="CH38" s="9" t="str">
        <f t="shared" si="34"/>
        <v/>
      </c>
      <c r="CI38" s="9" t="str">
        <f t="shared" si="35"/>
        <v/>
      </c>
    </row>
    <row r="39" spans="1:87" x14ac:dyDescent="0.25">
      <c r="A39" s="33">
        <v>195</v>
      </c>
      <c r="B39" s="33">
        <v>83</v>
      </c>
      <c r="C39" s="17" t="s">
        <v>59</v>
      </c>
      <c r="D39" s="18">
        <v>5</v>
      </c>
      <c r="E39" s="34">
        <v>0</v>
      </c>
      <c r="F39" s="18">
        <v>0</v>
      </c>
      <c r="G39" s="34">
        <v>0</v>
      </c>
      <c r="H39" s="18">
        <v>0</v>
      </c>
      <c r="I39" s="34">
        <v>0</v>
      </c>
      <c r="J39" s="18">
        <v>0</v>
      </c>
      <c r="K39" s="34">
        <v>0</v>
      </c>
      <c r="L39" s="18">
        <v>0</v>
      </c>
      <c r="M39" s="34">
        <v>0</v>
      </c>
      <c r="N39" s="18">
        <v>0</v>
      </c>
      <c r="O39" s="34">
        <v>0</v>
      </c>
      <c r="P39" s="18">
        <v>0</v>
      </c>
      <c r="Q39" s="34">
        <v>0</v>
      </c>
      <c r="R39" s="18">
        <v>0</v>
      </c>
      <c r="S39" s="34">
        <v>0</v>
      </c>
      <c r="T39" s="18">
        <v>0</v>
      </c>
      <c r="U39" s="34">
        <v>0</v>
      </c>
      <c r="V39" s="18">
        <v>0</v>
      </c>
      <c r="W39" s="34">
        <v>0</v>
      </c>
      <c r="X39" s="18">
        <v>0</v>
      </c>
      <c r="Y39" s="34">
        <v>0</v>
      </c>
      <c r="Z39" s="18">
        <v>0</v>
      </c>
      <c r="AA39" s="34">
        <v>0</v>
      </c>
      <c r="AB39" s="18">
        <v>1</v>
      </c>
      <c r="AC39" s="34">
        <v>0</v>
      </c>
      <c r="AD39" s="18">
        <v>0</v>
      </c>
      <c r="AE39" s="34">
        <v>0</v>
      </c>
      <c r="AF39" s="18">
        <v>0</v>
      </c>
      <c r="AG39" s="34">
        <v>0</v>
      </c>
      <c r="AH39" s="18">
        <v>0</v>
      </c>
      <c r="AI39" s="34">
        <v>0</v>
      </c>
      <c r="AJ39" s="18">
        <v>0</v>
      </c>
      <c r="AK39" s="34">
        <v>0</v>
      </c>
      <c r="AL39" s="18">
        <v>0</v>
      </c>
      <c r="AM39" s="34">
        <v>0</v>
      </c>
      <c r="AN39" s="18">
        <v>0</v>
      </c>
      <c r="AO39" s="34">
        <v>0</v>
      </c>
      <c r="AP39" s="18">
        <v>0</v>
      </c>
      <c r="AQ39" s="34">
        <v>2</v>
      </c>
      <c r="AR39" s="18">
        <v>0</v>
      </c>
      <c r="AS39" s="34">
        <v>0</v>
      </c>
      <c r="AT39" s="18">
        <v>0</v>
      </c>
      <c r="AU39" s="34">
        <v>0</v>
      </c>
      <c r="AV39" s="18">
        <v>0</v>
      </c>
      <c r="AW39" s="34">
        <v>0</v>
      </c>
      <c r="AX39" s="18">
        <v>0</v>
      </c>
      <c r="AY39" s="34">
        <v>3</v>
      </c>
      <c r="AZ39" s="18">
        <v>0</v>
      </c>
      <c r="BA39" s="34">
        <v>1</v>
      </c>
      <c r="BB39" s="18">
        <v>0</v>
      </c>
      <c r="BC39" s="34">
        <v>0</v>
      </c>
      <c r="BD39" s="18">
        <v>0</v>
      </c>
      <c r="BE39" s="34">
        <v>0</v>
      </c>
      <c r="BF39" s="18">
        <v>0</v>
      </c>
      <c r="BG39" s="34">
        <v>0</v>
      </c>
      <c r="BH39" s="18">
        <v>0</v>
      </c>
      <c r="BI39" s="34">
        <v>0</v>
      </c>
      <c r="BJ39" s="18">
        <v>0</v>
      </c>
      <c r="BK39" s="34">
        <v>0</v>
      </c>
      <c r="BL39" s="18">
        <v>0</v>
      </c>
      <c r="BM39" s="34">
        <v>0</v>
      </c>
      <c r="BN39" s="38">
        <v>0</v>
      </c>
      <c r="BO39" s="39">
        <v>0</v>
      </c>
      <c r="BP39" s="39">
        <v>0</v>
      </c>
      <c r="BQ39" s="39">
        <v>0</v>
      </c>
      <c r="BR39" s="12">
        <f t="shared" si="18"/>
        <v>0.19047619047619047</v>
      </c>
      <c r="BS39" s="12">
        <f t="shared" si="19"/>
        <v>0.67963575678797383</v>
      </c>
      <c r="BT39" s="12">
        <f t="shared" si="20"/>
        <v>0</v>
      </c>
      <c r="BU39" s="12">
        <f t="shared" si="21"/>
        <v>3</v>
      </c>
      <c r="BV39" s="14" t="str">
        <f t="shared" si="22"/>
        <v/>
      </c>
      <c r="BW39" s="14" t="str">
        <f t="shared" si="23"/>
        <v/>
      </c>
      <c r="BX39" s="14" t="str">
        <f t="shared" si="24"/>
        <v/>
      </c>
      <c r="BY39" s="14" t="str">
        <f t="shared" si="25"/>
        <v/>
      </c>
      <c r="BZ39" s="37" t="str">
        <f t="shared" si="26"/>
        <v/>
      </c>
      <c r="CA39" s="15">
        <f t="shared" si="27"/>
        <v>-1.8181818181818181E-2</v>
      </c>
      <c r="CB39" s="16">
        <f t="shared" si="28"/>
        <v>-9.5454545454545459E-2</v>
      </c>
      <c r="CC39" s="9" t="str">
        <f t="shared" si="29"/>
        <v/>
      </c>
      <c r="CD39" s="9" t="str">
        <f t="shared" si="30"/>
        <v/>
      </c>
      <c r="CE39" s="15">
        <f t="shared" si="31"/>
        <v>0</v>
      </c>
      <c r="CF39" s="15">
        <f t="shared" si="32"/>
        <v>0</v>
      </c>
      <c r="CG39" s="15" t="e">
        <f t="shared" si="33"/>
        <v>#DIV/0!</v>
      </c>
      <c r="CH39" s="9" t="str">
        <f t="shared" si="34"/>
        <v/>
      </c>
      <c r="CI39" s="9" t="str">
        <f t="shared" si="35"/>
        <v/>
      </c>
    </row>
    <row r="40" spans="1:87" x14ac:dyDescent="0.25">
      <c r="A40" s="33">
        <v>203</v>
      </c>
      <c r="B40" s="33">
        <v>85</v>
      </c>
      <c r="C40" s="17" t="s">
        <v>60</v>
      </c>
      <c r="D40" s="18">
        <v>4</v>
      </c>
      <c r="E40" s="34">
        <v>0</v>
      </c>
      <c r="F40" s="18">
        <v>0</v>
      </c>
      <c r="G40" s="34">
        <v>0</v>
      </c>
      <c r="H40" s="18">
        <v>0</v>
      </c>
      <c r="I40" s="34">
        <v>0</v>
      </c>
      <c r="J40" s="18">
        <v>0</v>
      </c>
      <c r="K40" s="34">
        <v>0</v>
      </c>
      <c r="L40" s="18">
        <v>0</v>
      </c>
      <c r="M40" s="34">
        <v>0</v>
      </c>
      <c r="N40" s="18">
        <v>0</v>
      </c>
      <c r="O40" s="34">
        <v>0</v>
      </c>
      <c r="P40" s="18">
        <v>0</v>
      </c>
      <c r="Q40" s="34">
        <v>0</v>
      </c>
      <c r="R40" s="18">
        <v>0</v>
      </c>
      <c r="S40" s="34">
        <v>0</v>
      </c>
      <c r="T40" s="18">
        <v>0</v>
      </c>
      <c r="U40" s="34">
        <v>0</v>
      </c>
      <c r="V40" s="18">
        <v>0</v>
      </c>
      <c r="W40" s="34">
        <v>0</v>
      </c>
      <c r="X40" s="18">
        <v>0</v>
      </c>
      <c r="Y40" s="34">
        <v>0</v>
      </c>
      <c r="Z40" s="18">
        <v>0</v>
      </c>
      <c r="AA40" s="34">
        <v>8</v>
      </c>
      <c r="AB40" s="18">
        <v>9</v>
      </c>
      <c r="AC40" s="34">
        <v>0</v>
      </c>
      <c r="AD40" s="18">
        <v>3</v>
      </c>
      <c r="AE40" s="34">
        <v>0</v>
      </c>
      <c r="AF40" s="18">
        <v>0</v>
      </c>
      <c r="AG40" s="34">
        <v>4</v>
      </c>
      <c r="AH40" s="18">
        <v>0</v>
      </c>
      <c r="AI40" s="34">
        <v>0</v>
      </c>
      <c r="AJ40" s="18">
        <v>3</v>
      </c>
      <c r="AK40" s="34">
        <v>1</v>
      </c>
      <c r="AL40" s="18">
        <v>0</v>
      </c>
      <c r="AM40" s="34">
        <v>7</v>
      </c>
      <c r="AN40" s="18">
        <v>1</v>
      </c>
      <c r="AO40" s="34">
        <v>0</v>
      </c>
      <c r="AP40" s="18">
        <v>8</v>
      </c>
      <c r="AQ40" s="34">
        <v>0</v>
      </c>
      <c r="AR40" s="18">
        <v>0</v>
      </c>
      <c r="AS40" s="34">
        <v>0</v>
      </c>
      <c r="AT40" s="18">
        <v>19</v>
      </c>
      <c r="AU40" s="34">
        <v>5</v>
      </c>
      <c r="AV40" s="18">
        <v>2</v>
      </c>
      <c r="AW40" s="34">
        <v>0</v>
      </c>
      <c r="AX40" s="18">
        <v>0</v>
      </c>
      <c r="AY40" s="34">
        <v>5</v>
      </c>
      <c r="AZ40" s="18">
        <v>1</v>
      </c>
      <c r="BA40" s="34">
        <v>30</v>
      </c>
      <c r="BB40" s="18">
        <v>20</v>
      </c>
      <c r="BC40" s="34">
        <v>14</v>
      </c>
      <c r="BD40" s="18">
        <v>35</v>
      </c>
      <c r="BE40" s="34">
        <v>12</v>
      </c>
      <c r="BF40" s="18">
        <v>0</v>
      </c>
      <c r="BG40" s="34">
        <v>1</v>
      </c>
      <c r="BH40" s="18">
        <v>0</v>
      </c>
      <c r="BI40" s="34">
        <v>21</v>
      </c>
      <c r="BJ40" s="18">
        <v>23</v>
      </c>
      <c r="BK40" s="34">
        <v>30</v>
      </c>
      <c r="BL40" s="18">
        <v>1</v>
      </c>
      <c r="BM40" s="34">
        <v>0</v>
      </c>
      <c r="BN40" s="38">
        <v>15</v>
      </c>
      <c r="BO40" s="39">
        <v>45</v>
      </c>
      <c r="BP40" s="39">
        <v>0</v>
      </c>
      <c r="BQ40" s="39">
        <v>21</v>
      </c>
      <c r="BR40" s="12">
        <f t="shared" si="18"/>
        <v>13.047619047619047</v>
      </c>
      <c r="BS40" s="12">
        <f t="shared" si="19"/>
        <v>13.926507783634024</v>
      </c>
      <c r="BT40" s="12">
        <f t="shared" si="20"/>
        <v>12</v>
      </c>
      <c r="BU40" s="12">
        <f t="shared" si="21"/>
        <v>45</v>
      </c>
      <c r="BV40" s="14" t="str">
        <f t="shared" si="22"/>
        <v/>
      </c>
      <c r="BW40" s="14" t="str">
        <f t="shared" si="23"/>
        <v/>
      </c>
      <c r="BX40" s="14" t="str">
        <f t="shared" si="24"/>
        <v/>
      </c>
      <c r="BY40" s="14" t="str">
        <f t="shared" si="25"/>
        <v/>
      </c>
      <c r="BZ40" s="37" t="str">
        <f t="shared" si="26"/>
        <v/>
      </c>
      <c r="CA40" s="15">
        <f t="shared" si="27"/>
        <v>0.3519480519480519</v>
      </c>
      <c r="CB40" s="16">
        <f t="shared" si="28"/>
        <v>2.6974120769741206E-2</v>
      </c>
      <c r="CC40" s="9" t="str">
        <f t="shared" si="29"/>
        <v/>
      </c>
      <c r="CD40" s="9" t="str">
        <f t="shared" si="30"/>
        <v/>
      </c>
      <c r="CE40" s="15">
        <f t="shared" si="31"/>
        <v>-0.78181818181818186</v>
      </c>
      <c r="CF40" s="15">
        <f t="shared" si="32"/>
        <v>12.454545454545455</v>
      </c>
      <c r="CG40" s="15">
        <f t="shared" si="33"/>
        <v>-6.2773722627737227E-2</v>
      </c>
      <c r="CH40" s="9" t="str">
        <f t="shared" si="34"/>
        <v/>
      </c>
      <c r="CI40" s="9" t="str">
        <f t="shared" si="35"/>
        <v/>
      </c>
    </row>
    <row r="41" spans="1:87" x14ac:dyDescent="0.25">
      <c r="A41" s="33">
        <v>204</v>
      </c>
      <c r="B41" s="33">
        <v>88</v>
      </c>
      <c r="C41" s="17" t="s">
        <v>61</v>
      </c>
      <c r="D41" s="18">
        <v>4</v>
      </c>
      <c r="E41" s="34">
        <v>0</v>
      </c>
      <c r="F41" s="18">
        <v>0</v>
      </c>
      <c r="G41" s="34">
        <v>0</v>
      </c>
      <c r="H41" s="18">
        <v>0</v>
      </c>
      <c r="I41" s="34">
        <v>0</v>
      </c>
      <c r="J41" s="18">
        <v>0</v>
      </c>
      <c r="K41" s="34">
        <v>0</v>
      </c>
      <c r="L41" s="18">
        <v>0</v>
      </c>
      <c r="M41" s="34">
        <v>0</v>
      </c>
      <c r="N41" s="18">
        <v>0</v>
      </c>
      <c r="O41" s="34">
        <v>0</v>
      </c>
      <c r="P41" s="18">
        <v>0</v>
      </c>
      <c r="Q41" s="34">
        <v>0</v>
      </c>
      <c r="R41" s="18">
        <v>0</v>
      </c>
      <c r="S41" s="34">
        <v>0</v>
      </c>
      <c r="T41" s="18">
        <v>0</v>
      </c>
      <c r="U41" s="34">
        <v>0</v>
      </c>
      <c r="V41" s="18">
        <v>0</v>
      </c>
      <c r="W41" s="34">
        <v>0</v>
      </c>
      <c r="X41" s="18">
        <v>0</v>
      </c>
      <c r="Y41" s="34">
        <v>0</v>
      </c>
      <c r="Z41" s="18">
        <v>0</v>
      </c>
      <c r="AA41" s="34">
        <v>0</v>
      </c>
      <c r="AB41" s="18">
        <v>0</v>
      </c>
      <c r="AC41" s="34">
        <v>0</v>
      </c>
      <c r="AD41" s="18">
        <v>0</v>
      </c>
      <c r="AE41" s="34">
        <v>0</v>
      </c>
      <c r="AF41" s="18">
        <v>0</v>
      </c>
      <c r="AG41" s="34">
        <v>0</v>
      </c>
      <c r="AH41" s="18">
        <v>0</v>
      </c>
      <c r="AI41" s="34">
        <v>0</v>
      </c>
      <c r="AJ41" s="18">
        <v>0</v>
      </c>
      <c r="AK41" s="34">
        <v>0</v>
      </c>
      <c r="AL41" s="18">
        <v>0</v>
      </c>
      <c r="AM41" s="34">
        <v>0</v>
      </c>
      <c r="AN41" s="18">
        <v>0</v>
      </c>
      <c r="AO41" s="34">
        <v>0</v>
      </c>
      <c r="AP41" s="18">
        <v>0</v>
      </c>
      <c r="AQ41" s="34">
        <v>0</v>
      </c>
      <c r="AR41" s="18">
        <v>0</v>
      </c>
      <c r="AS41" s="34">
        <v>0</v>
      </c>
      <c r="AT41" s="18">
        <v>1</v>
      </c>
      <c r="AU41" s="34">
        <v>0</v>
      </c>
      <c r="AV41" s="18">
        <v>0</v>
      </c>
      <c r="AW41" s="34">
        <v>18</v>
      </c>
      <c r="AX41" s="18">
        <v>21</v>
      </c>
      <c r="AY41" s="34">
        <v>4</v>
      </c>
      <c r="AZ41" s="18">
        <v>71</v>
      </c>
      <c r="BA41" s="34">
        <v>40</v>
      </c>
      <c r="BB41" s="18">
        <v>134</v>
      </c>
      <c r="BC41" s="34">
        <v>23</v>
      </c>
      <c r="BD41" s="18">
        <v>231</v>
      </c>
      <c r="BE41" s="34">
        <v>128</v>
      </c>
      <c r="BF41" s="18">
        <v>34</v>
      </c>
      <c r="BG41" s="34">
        <v>118</v>
      </c>
      <c r="BH41" s="18">
        <v>38</v>
      </c>
      <c r="BI41" s="34">
        <v>40</v>
      </c>
      <c r="BJ41" s="18">
        <v>91</v>
      </c>
      <c r="BK41" s="34">
        <v>225</v>
      </c>
      <c r="BL41" s="18">
        <v>19</v>
      </c>
      <c r="BM41" s="34">
        <v>0</v>
      </c>
      <c r="BN41" s="38">
        <v>106</v>
      </c>
      <c r="BO41" s="39">
        <v>78</v>
      </c>
      <c r="BP41" s="39">
        <v>89</v>
      </c>
      <c r="BQ41" s="39">
        <v>70</v>
      </c>
      <c r="BR41" s="12">
        <f t="shared" si="18"/>
        <v>75.142857142857139</v>
      </c>
      <c r="BS41" s="12">
        <f t="shared" si="19"/>
        <v>65.041744836901259</v>
      </c>
      <c r="BT41" s="12">
        <f t="shared" si="20"/>
        <v>70</v>
      </c>
      <c r="BU41" s="12">
        <f t="shared" si="21"/>
        <v>231</v>
      </c>
      <c r="BV41" s="14" t="str">
        <f t="shared" si="22"/>
        <v/>
      </c>
      <c r="BW41" s="14" t="str">
        <f t="shared" si="23"/>
        <v>Low</v>
      </c>
      <c r="BX41" s="14" t="str">
        <f t="shared" si="24"/>
        <v/>
      </c>
      <c r="BY41" s="14" t="str">
        <f t="shared" si="25"/>
        <v/>
      </c>
      <c r="BZ41" s="37" t="str">
        <f t="shared" si="26"/>
        <v/>
      </c>
      <c r="CA41" s="15">
        <f t="shared" si="27"/>
        <v>4.4597402597402596</v>
      </c>
      <c r="CB41" s="16">
        <f t="shared" si="28"/>
        <v>5.9350155547874178E-2</v>
      </c>
      <c r="CC41" s="9" t="str">
        <f t="shared" si="29"/>
        <v>increasing</v>
      </c>
      <c r="CD41" s="9" t="str">
        <f t="shared" si="30"/>
        <v/>
      </c>
      <c r="CE41" s="15">
        <f t="shared" si="31"/>
        <v>-5.7818181818181822</v>
      </c>
      <c r="CF41" s="15">
        <f t="shared" si="32"/>
        <v>86.090909090909093</v>
      </c>
      <c r="CG41" s="15">
        <f t="shared" si="33"/>
        <v>-6.7159450897571277E-2</v>
      </c>
      <c r="CH41" s="9" t="str">
        <f t="shared" si="34"/>
        <v/>
      </c>
      <c r="CI41" s="9" t="str">
        <f t="shared" si="35"/>
        <v>decreasing</v>
      </c>
    </row>
    <row r="42" spans="1:87" x14ac:dyDescent="0.25">
      <c r="A42" s="33">
        <v>7</v>
      </c>
      <c r="B42" s="33">
        <v>95</v>
      </c>
      <c r="C42" s="17" t="s">
        <v>62</v>
      </c>
      <c r="D42" s="18">
        <v>2</v>
      </c>
      <c r="E42" s="34">
        <v>2</v>
      </c>
      <c r="F42" s="18">
        <v>0</v>
      </c>
      <c r="G42" s="34">
        <v>0</v>
      </c>
      <c r="H42" s="18">
        <v>0</v>
      </c>
      <c r="I42" s="34">
        <v>0</v>
      </c>
      <c r="J42" s="18">
        <v>0</v>
      </c>
      <c r="K42" s="34">
        <v>0</v>
      </c>
      <c r="L42" s="18">
        <v>0</v>
      </c>
      <c r="M42" s="34">
        <v>0</v>
      </c>
      <c r="N42" s="18">
        <v>0</v>
      </c>
      <c r="O42" s="34">
        <v>0</v>
      </c>
      <c r="P42" s="18">
        <v>0</v>
      </c>
      <c r="Q42" s="34">
        <v>5</v>
      </c>
      <c r="R42" s="18">
        <v>0</v>
      </c>
      <c r="S42" s="34">
        <v>6</v>
      </c>
      <c r="T42" s="18">
        <v>0</v>
      </c>
      <c r="U42" s="34">
        <v>0</v>
      </c>
      <c r="V42" s="18">
        <v>0</v>
      </c>
      <c r="W42" s="34">
        <v>0</v>
      </c>
      <c r="X42" s="18">
        <v>5</v>
      </c>
      <c r="Y42" s="34">
        <v>1</v>
      </c>
      <c r="Z42" s="18">
        <v>1</v>
      </c>
      <c r="AA42" s="34">
        <v>2</v>
      </c>
      <c r="AB42" s="18">
        <v>2</v>
      </c>
      <c r="AC42" s="34">
        <v>0</v>
      </c>
      <c r="AD42" s="18">
        <v>5</v>
      </c>
      <c r="AE42" s="34">
        <v>5</v>
      </c>
      <c r="AF42" s="18">
        <v>0</v>
      </c>
      <c r="AG42" s="34">
        <v>1</v>
      </c>
      <c r="AH42" s="18">
        <v>3</v>
      </c>
      <c r="AI42" s="34">
        <v>2</v>
      </c>
      <c r="AJ42" s="18">
        <v>2</v>
      </c>
      <c r="AK42" s="34">
        <v>0</v>
      </c>
      <c r="AL42" s="18">
        <v>1</v>
      </c>
      <c r="AM42" s="34">
        <v>1</v>
      </c>
      <c r="AN42" s="18">
        <v>0</v>
      </c>
      <c r="AO42" s="34">
        <v>0</v>
      </c>
      <c r="AP42" s="18">
        <v>1</v>
      </c>
      <c r="AQ42" s="34">
        <v>2</v>
      </c>
      <c r="AR42" s="18">
        <v>1</v>
      </c>
      <c r="AS42" s="34">
        <v>3</v>
      </c>
      <c r="AT42" s="18">
        <v>5</v>
      </c>
      <c r="AU42" s="34">
        <v>9</v>
      </c>
      <c r="AV42" s="18">
        <v>7</v>
      </c>
      <c r="AW42" s="34">
        <v>3</v>
      </c>
      <c r="AX42" s="18">
        <v>5</v>
      </c>
      <c r="AY42" s="34">
        <v>3</v>
      </c>
      <c r="AZ42" s="18">
        <v>4</v>
      </c>
      <c r="BA42" s="34">
        <v>6</v>
      </c>
      <c r="BB42" s="18">
        <v>3</v>
      </c>
      <c r="BC42" s="34">
        <v>1</v>
      </c>
      <c r="BD42" s="18">
        <v>0</v>
      </c>
      <c r="BE42" s="34">
        <v>1</v>
      </c>
      <c r="BF42" s="18">
        <v>1</v>
      </c>
      <c r="BG42" s="34">
        <v>2</v>
      </c>
      <c r="BH42" s="18">
        <v>0</v>
      </c>
      <c r="BI42" s="34">
        <v>10</v>
      </c>
      <c r="BJ42" s="18">
        <v>3</v>
      </c>
      <c r="BK42" s="34">
        <v>16</v>
      </c>
      <c r="BL42" s="18">
        <v>2</v>
      </c>
      <c r="BM42" s="34">
        <v>7</v>
      </c>
      <c r="BN42" s="38">
        <v>3</v>
      </c>
      <c r="BO42" s="39">
        <v>5</v>
      </c>
      <c r="BP42" s="39">
        <v>2</v>
      </c>
      <c r="BQ42" s="39">
        <v>0</v>
      </c>
      <c r="BR42" s="12">
        <f t="shared" si="18"/>
        <v>3.6666666666666665</v>
      </c>
      <c r="BS42" s="12">
        <f t="shared" si="19"/>
        <v>3.7727090178455764</v>
      </c>
      <c r="BT42" s="12">
        <f t="shared" si="20"/>
        <v>3</v>
      </c>
      <c r="BU42" s="12">
        <f t="shared" si="21"/>
        <v>16</v>
      </c>
      <c r="BV42" s="14" t="str">
        <f t="shared" si="22"/>
        <v/>
      </c>
      <c r="BW42" s="14" t="str">
        <f t="shared" si="23"/>
        <v/>
      </c>
      <c r="BX42" s="14" t="str">
        <f t="shared" si="24"/>
        <v/>
      </c>
      <c r="BY42" s="14" t="str">
        <f t="shared" si="25"/>
        <v/>
      </c>
      <c r="BZ42" s="37">
        <f t="shared" si="26"/>
        <v>0.18181818181818182</v>
      </c>
      <c r="CA42" s="15">
        <f t="shared" si="27"/>
        <v>4.1558441558441593E-2</v>
      </c>
      <c r="CB42" s="16">
        <f t="shared" si="28"/>
        <v>1.1334120425029525E-2</v>
      </c>
      <c r="CC42" s="9" t="str">
        <f t="shared" si="29"/>
        <v/>
      </c>
      <c r="CD42" s="9" t="str">
        <f t="shared" si="30"/>
        <v/>
      </c>
      <c r="CE42" s="15">
        <f t="shared" si="31"/>
        <v>0.86363636363636354</v>
      </c>
      <c r="CF42" s="15">
        <f t="shared" si="32"/>
        <v>3.9090909090909092</v>
      </c>
      <c r="CG42" s="15">
        <f t="shared" si="33"/>
        <v>0.22093023255813951</v>
      </c>
      <c r="CH42" s="9" t="str">
        <f t="shared" si="34"/>
        <v/>
      </c>
      <c r="CI42" s="9" t="str">
        <f t="shared" si="35"/>
        <v/>
      </c>
    </row>
    <row r="43" spans="1:87" x14ac:dyDescent="0.25">
      <c r="A43" s="33">
        <v>10</v>
      </c>
      <c r="B43" s="33">
        <v>98</v>
      </c>
      <c r="C43" s="17" t="s">
        <v>63</v>
      </c>
      <c r="D43" s="18">
        <v>4</v>
      </c>
      <c r="E43" s="34">
        <v>0</v>
      </c>
      <c r="F43" s="18">
        <v>0</v>
      </c>
      <c r="G43" s="34">
        <v>0</v>
      </c>
      <c r="H43" s="18">
        <v>0</v>
      </c>
      <c r="I43" s="34">
        <v>0</v>
      </c>
      <c r="J43" s="18">
        <v>0</v>
      </c>
      <c r="K43" s="34">
        <v>0</v>
      </c>
      <c r="L43" s="18">
        <v>0</v>
      </c>
      <c r="M43" s="34">
        <v>0</v>
      </c>
      <c r="N43" s="18">
        <v>0</v>
      </c>
      <c r="O43" s="34">
        <v>0</v>
      </c>
      <c r="P43" s="18">
        <v>0</v>
      </c>
      <c r="Q43" s="34">
        <v>0</v>
      </c>
      <c r="R43" s="18">
        <v>0</v>
      </c>
      <c r="S43" s="34">
        <v>0</v>
      </c>
      <c r="T43" s="18">
        <v>0</v>
      </c>
      <c r="U43" s="34">
        <v>0</v>
      </c>
      <c r="V43" s="18">
        <v>0</v>
      </c>
      <c r="W43" s="34">
        <v>0</v>
      </c>
      <c r="X43" s="18">
        <v>1</v>
      </c>
      <c r="Y43" s="34">
        <v>2</v>
      </c>
      <c r="Z43" s="18">
        <v>0</v>
      </c>
      <c r="AA43" s="34">
        <v>0</v>
      </c>
      <c r="AB43" s="18">
        <v>0</v>
      </c>
      <c r="AC43" s="34">
        <v>0</v>
      </c>
      <c r="AD43" s="18">
        <v>3</v>
      </c>
      <c r="AE43" s="34">
        <v>0</v>
      </c>
      <c r="AF43" s="18">
        <v>5</v>
      </c>
      <c r="AG43" s="34">
        <v>0</v>
      </c>
      <c r="AH43" s="18">
        <v>0</v>
      </c>
      <c r="AI43" s="34">
        <v>0</v>
      </c>
      <c r="AJ43" s="18">
        <v>0</v>
      </c>
      <c r="AK43" s="34">
        <v>0</v>
      </c>
      <c r="AL43" s="18">
        <v>0</v>
      </c>
      <c r="AM43" s="34">
        <v>1</v>
      </c>
      <c r="AN43" s="18">
        <v>0</v>
      </c>
      <c r="AO43" s="34">
        <v>0</v>
      </c>
      <c r="AP43" s="18">
        <v>0</v>
      </c>
      <c r="AQ43" s="34">
        <v>0</v>
      </c>
      <c r="AR43" s="18">
        <v>44</v>
      </c>
      <c r="AS43" s="34">
        <v>0</v>
      </c>
      <c r="AT43" s="18">
        <v>0</v>
      </c>
      <c r="AU43" s="34">
        <v>0</v>
      </c>
      <c r="AV43" s="18">
        <v>4</v>
      </c>
      <c r="AW43" s="34">
        <v>0</v>
      </c>
      <c r="AX43" s="18">
        <v>1</v>
      </c>
      <c r="AY43" s="34">
        <v>5</v>
      </c>
      <c r="AZ43" s="18">
        <v>0</v>
      </c>
      <c r="BA43" s="34">
        <v>0</v>
      </c>
      <c r="BB43" s="18">
        <v>0</v>
      </c>
      <c r="BC43" s="34">
        <v>1</v>
      </c>
      <c r="BD43" s="18">
        <v>0</v>
      </c>
      <c r="BE43" s="34">
        <v>0</v>
      </c>
      <c r="BF43" s="18">
        <v>0</v>
      </c>
      <c r="BG43" s="34">
        <v>8</v>
      </c>
      <c r="BH43" s="18">
        <v>0</v>
      </c>
      <c r="BI43" s="34">
        <v>6</v>
      </c>
      <c r="BJ43" s="18">
        <v>0</v>
      </c>
      <c r="BK43" s="34">
        <v>28</v>
      </c>
      <c r="BL43" s="18">
        <v>1</v>
      </c>
      <c r="BM43" s="34">
        <v>0</v>
      </c>
      <c r="BN43" s="38">
        <v>0</v>
      </c>
      <c r="BO43" s="39">
        <v>0</v>
      </c>
      <c r="BP43" s="39">
        <v>0</v>
      </c>
      <c r="BQ43" s="39">
        <v>0</v>
      </c>
      <c r="BR43" s="12">
        <f t="shared" si="18"/>
        <v>2.3809523809523809</v>
      </c>
      <c r="BS43" s="12">
        <f t="shared" si="19"/>
        <v>6.2966355339672511</v>
      </c>
      <c r="BT43" s="12">
        <f t="shared" si="20"/>
        <v>0</v>
      </c>
      <c r="BU43" s="12">
        <f t="shared" si="21"/>
        <v>44</v>
      </c>
      <c r="BV43" s="14" t="str">
        <f t="shared" si="22"/>
        <v/>
      </c>
      <c r="BW43" s="14" t="str">
        <f t="shared" si="23"/>
        <v/>
      </c>
      <c r="BX43" s="14" t="str">
        <f t="shared" si="24"/>
        <v/>
      </c>
      <c r="BY43" s="14" t="str">
        <f t="shared" si="25"/>
        <v/>
      </c>
      <c r="BZ43" s="37" t="str">
        <f t="shared" si="26"/>
        <v/>
      </c>
      <c r="CA43" s="15">
        <f t="shared" si="27"/>
        <v>0.32207792207792202</v>
      </c>
      <c r="CB43" s="16">
        <f t="shared" si="28"/>
        <v>0.13527272727272724</v>
      </c>
      <c r="CC43" s="9" t="str">
        <f t="shared" si="29"/>
        <v/>
      </c>
      <c r="CD43" s="9" t="str">
        <f t="shared" si="30"/>
        <v/>
      </c>
      <c r="CE43" s="15">
        <f t="shared" si="31"/>
        <v>0.73636363636363633</v>
      </c>
      <c r="CF43" s="15">
        <f t="shared" si="32"/>
        <v>4</v>
      </c>
      <c r="CG43" s="15">
        <f t="shared" si="33"/>
        <v>0.18409090909090908</v>
      </c>
      <c r="CH43" s="9" t="str">
        <f t="shared" si="34"/>
        <v/>
      </c>
      <c r="CI43" s="9" t="str">
        <f t="shared" si="35"/>
        <v/>
      </c>
    </row>
    <row r="44" spans="1:87" x14ac:dyDescent="0.25">
      <c r="A44" s="33">
        <v>12</v>
      </c>
      <c r="B44" s="33">
        <v>100</v>
      </c>
      <c r="C44" s="17" t="s">
        <v>64</v>
      </c>
      <c r="D44" s="18">
        <v>5</v>
      </c>
      <c r="E44" s="34">
        <v>0</v>
      </c>
      <c r="F44" s="18">
        <v>0</v>
      </c>
      <c r="G44" s="34">
        <v>0</v>
      </c>
      <c r="H44" s="18">
        <v>0</v>
      </c>
      <c r="I44" s="34">
        <v>0</v>
      </c>
      <c r="J44" s="18">
        <v>0</v>
      </c>
      <c r="K44" s="34">
        <v>0</v>
      </c>
      <c r="L44" s="18">
        <v>0</v>
      </c>
      <c r="M44" s="34">
        <v>0</v>
      </c>
      <c r="N44" s="18">
        <v>0</v>
      </c>
      <c r="O44" s="34">
        <v>0</v>
      </c>
      <c r="P44" s="18">
        <v>0</v>
      </c>
      <c r="Q44" s="34">
        <v>0</v>
      </c>
      <c r="R44" s="18">
        <v>0</v>
      </c>
      <c r="S44" s="34">
        <v>0</v>
      </c>
      <c r="T44" s="18">
        <v>0</v>
      </c>
      <c r="U44" s="34">
        <v>0</v>
      </c>
      <c r="V44" s="18">
        <v>0</v>
      </c>
      <c r="W44" s="34">
        <v>0</v>
      </c>
      <c r="X44" s="18">
        <v>0</v>
      </c>
      <c r="Y44" s="34">
        <v>0</v>
      </c>
      <c r="Z44" s="18">
        <v>0</v>
      </c>
      <c r="AA44" s="34">
        <v>0</v>
      </c>
      <c r="AB44" s="18">
        <v>0</v>
      </c>
      <c r="AC44" s="34">
        <v>0</v>
      </c>
      <c r="AD44" s="18">
        <v>0</v>
      </c>
      <c r="AE44" s="34">
        <v>0</v>
      </c>
      <c r="AF44" s="18">
        <v>0</v>
      </c>
      <c r="AG44" s="34">
        <v>0</v>
      </c>
      <c r="AH44" s="18">
        <v>0</v>
      </c>
      <c r="AI44" s="34">
        <v>0</v>
      </c>
      <c r="AJ44" s="18">
        <v>0</v>
      </c>
      <c r="AK44" s="34">
        <v>0</v>
      </c>
      <c r="AL44" s="18">
        <v>0</v>
      </c>
      <c r="AM44" s="34">
        <v>0</v>
      </c>
      <c r="AN44" s="18">
        <v>0</v>
      </c>
      <c r="AO44" s="34">
        <v>0</v>
      </c>
      <c r="AP44" s="18">
        <v>0</v>
      </c>
      <c r="AQ44" s="34">
        <v>0</v>
      </c>
      <c r="AR44" s="18">
        <v>0</v>
      </c>
      <c r="AS44" s="34">
        <v>0</v>
      </c>
      <c r="AT44" s="18">
        <v>0</v>
      </c>
      <c r="AU44" s="34">
        <v>0</v>
      </c>
      <c r="AV44" s="18">
        <v>0</v>
      </c>
      <c r="AW44" s="34">
        <v>0</v>
      </c>
      <c r="AX44" s="18">
        <v>0</v>
      </c>
      <c r="AY44" s="34">
        <v>0</v>
      </c>
      <c r="AZ44" s="18">
        <v>1</v>
      </c>
      <c r="BA44" s="34">
        <v>0</v>
      </c>
      <c r="BB44" s="18">
        <v>0</v>
      </c>
      <c r="BC44" s="34">
        <v>0</v>
      </c>
      <c r="BD44" s="18">
        <v>0</v>
      </c>
      <c r="BE44" s="34">
        <v>0</v>
      </c>
      <c r="BF44" s="18">
        <v>0</v>
      </c>
      <c r="BG44" s="34">
        <v>0</v>
      </c>
      <c r="BH44" s="18">
        <v>0</v>
      </c>
      <c r="BI44" s="34">
        <v>1</v>
      </c>
      <c r="BJ44" s="18">
        <v>0</v>
      </c>
      <c r="BK44" s="34">
        <v>0</v>
      </c>
      <c r="BL44" s="18">
        <v>0</v>
      </c>
      <c r="BM44" s="34">
        <v>0</v>
      </c>
      <c r="BN44" s="38">
        <v>0</v>
      </c>
      <c r="BO44" s="39">
        <v>0</v>
      </c>
      <c r="BP44" s="39">
        <v>0</v>
      </c>
      <c r="BQ44" s="39">
        <v>0</v>
      </c>
      <c r="BR44" s="12">
        <f t="shared" si="18"/>
        <v>9.5238095238095233E-2</v>
      </c>
      <c r="BS44" s="12">
        <f t="shared" si="19"/>
        <v>0.30079260375911915</v>
      </c>
      <c r="BT44" s="12">
        <f t="shared" si="20"/>
        <v>0</v>
      </c>
      <c r="BU44" s="12">
        <f t="shared" si="21"/>
        <v>1</v>
      </c>
      <c r="BV44" s="14" t="str">
        <f t="shared" si="22"/>
        <v/>
      </c>
      <c r="BW44" s="14" t="str">
        <f t="shared" si="23"/>
        <v/>
      </c>
      <c r="BX44" s="14" t="str">
        <f t="shared" si="24"/>
        <v/>
      </c>
      <c r="BY44" s="14" t="str">
        <f t="shared" si="25"/>
        <v/>
      </c>
      <c r="BZ44" s="37" t="str">
        <f t="shared" si="26"/>
        <v/>
      </c>
      <c r="CA44" s="15">
        <f t="shared" si="27"/>
        <v>3.8961038961038961E-3</v>
      </c>
      <c r="CB44" s="16">
        <f t="shared" si="28"/>
        <v>4.0909090909090909E-2</v>
      </c>
      <c r="CC44" s="9" t="str">
        <f t="shared" si="29"/>
        <v/>
      </c>
      <c r="CD44" s="9" t="str">
        <f t="shared" si="30"/>
        <v/>
      </c>
      <c r="CE44" s="15">
        <f t="shared" si="31"/>
        <v>9.0909090909090905E-3</v>
      </c>
      <c r="CF44" s="15">
        <f t="shared" si="32"/>
        <v>9.0909090909090912E-2</v>
      </c>
      <c r="CG44" s="15">
        <f t="shared" si="33"/>
        <v>9.9999999999999992E-2</v>
      </c>
      <c r="CH44" s="9" t="str">
        <f t="shared" si="34"/>
        <v/>
      </c>
      <c r="CI44" s="9" t="str">
        <f t="shared" si="35"/>
        <v/>
      </c>
    </row>
    <row r="45" spans="1:87" x14ac:dyDescent="0.25">
      <c r="A45" s="33">
        <v>61</v>
      </c>
      <c r="B45" s="33">
        <v>171</v>
      </c>
      <c r="C45" s="17" t="s">
        <v>65</v>
      </c>
      <c r="D45" s="18">
        <v>5</v>
      </c>
      <c r="E45" s="34">
        <v>0</v>
      </c>
      <c r="F45" s="18">
        <v>0</v>
      </c>
      <c r="G45" s="34">
        <v>0</v>
      </c>
      <c r="H45" s="18">
        <v>0</v>
      </c>
      <c r="I45" s="34">
        <v>0</v>
      </c>
      <c r="J45" s="18">
        <v>0</v>
      </c>
      <c r="K45" s="34">
        <v>0</v>
      </c>
      <c r="L45" s="18">
        <v>0</v>
      </c>
      <c r="M45" s="34">
        <v>0</v>
      </c>
      <c r="N45" s="18">
        <v>0</v>
      </c>
      <c r="O45" s="34">
        <v>0</v>
      </c>
      <c r="P45" s="18">
        <v>0</v>
      </c>
      <c r="Q45" s="34">
        <v>0</v>
      </c>
      <c r="R45" s="18">
        <v>0</v>
      </c>
      <c r="S45" s="34">
        <v>0</v>
      </c>
      <c r="T45" s="18">
        <v>0</v>
      </c>
      <c r="U45" s="34">
        <v>0</v>
      </c>
      <c r="V45" s="18">
        <v>0</v>
      </c>
      <c r="W45" s="34">
        <v>0</v>
      </c>
      <c r="X45" s="18">
        <v>0</v>
      </c>
      <c r="Y45" s="34">
        <v>0</v>
      </c>
      <c r="Z45" s="18">
        <v>0</v>
      </c>
      <c r="AA45" s="34">
        <v>0</v>
      </c>
      <c r="AB45" s="18">
        <v>0</v>
      </c>
      <c r="AC45" s="34">
        <v>0</v>
      </c>
      <c r="AD45" s="18">
        <v>0</v>
      </c>
      <c r="AE45" s="34">
        <v>0</v>
      </c>
      <c r="AF45" s="18">
        <v>0</v>
      </c>
      <c r="AG45" s="34">
        <v>0</v>
      </c>
      <c r="AH45" s="18">
        <v>0</v>
      </c>
      <c r="AI45" s="34">
        <v>0</v>
      </c>
      <c r="AJ45" s="18">
        <v>0</v>
      </c>
      <c r="AK45" s="34">
        <v>0</v>
      </c>
      <c r="AL45" s="18">
        <v>0</v>
      </c>
      <c r="AM45" s="34">
        <v>0</v>
      </c>
      <c r="AN45" s="18">
        <v>0</v>
      </c>
      <c r="AO45" s="34">
        <v>0</v>
      </c>
      <c r="AP45" s="18">
        <v>0</v>
      </c>
      <c r="AQ45" s="34">
        <v>0</v>
      </c>
      <c r="AR45" s="18">
        <v>1</v>
      </c>
      <c r="AS45" s="34">
        <v>0</v>
      </c>
      <c r="AT45" s="18">
        <v>0</v>
      </c>
      <c r="AU45" s="34">
        <v>0</v>
      </c>
      <c r="AV45" s="18">
        <v>0</v>
      </c>
      <c r="AW45" s="34">
        <v>0</v>
      </c>
      <c r="AX45" s="18">
        <v>0</v>
      </c>
      <c r="AY45" s="34">
        <v>0</v>
      </c>
      <c r="AZ45" s="18">
        <v>0</v>
      </c>
      <c r="BA45" s="34">
        <v>1</v>
      </c>
      <c r="BB45" s="18">
        <v>1</v>
      </c>
      <c r="BC45" s="34">
        <v>0</v>
      </c>
      <c r="BD45" s="18">
        <v>0</v>
      </c>
      <c r="BE45" s="34">
        <v>0</v>
      </c>
      <c r="BF45" s="18">
        <v>0</v>
      </c>
      <c r="BG45" s="34">
        <v>0</v>
      </c>
      <c r="BH45" s="18">
        <v>1</v>
      </c>
      <c r="BI45" s="34">
        <v>0</v>
      </c>
      <c r="BJ45" s="18">
        <v>0</v>
      </c>
      <c r="BK45" s="34">
        <v>0</v>
      </c>
      <c r="BL45" s="18">
        <v>0</v>
      </c>
      <c r="BM45" s="34">
        <v>0</v>
      </c>
      <c r="BN45" s="38">
        <v>0</v>
      </c>
      <c r="BO45" s="39">
        <v>0</v>
      </c>
      <c r="BP45" s="39">
        <v>0</v>
      </c>
      <c r="BQ45" s="39">
        <v>0</v>
      </c>
      <c r="BR45" s="12">
        <f t="shared" si="18"/>
        <v>0.14285714285714285</v>
      </c>
      <c r="BS45" s="12">
        <f t="shared" si="19"/>
        <v>0.35856858280031811</v>
      </c>
      <c r="BT45" s="12">
        <f t="shared" si="20"/>
        <v>0</v>
      </c>
      <c r="BU45" s="12">
        <f t="shared" si="21"/>
        <v>1</v>
      </c>
      <c r="BV45" s="14" t="str">
        <f t="shared" si="22"/>
        <v/>
      </c>
      <c r="BW45" s="14" t="str">
        <f t="shared" si="23"/>
        <v/>
      </c>
      <c r="BX45" s="14" t="str">
        <f t="shared" si="24"/>
        <v/>
      </c>
      <c r="BY45" s="14" t="str">
        <f t="shared" si="25"/>
        <v/>
      </c>
      <c r="BZ45" s="37" t="str">
        <f t="shared" si="26"/>
        <v/>
      </c>
      <c r="CA45" s="15">
        <f t="shared" si="27"/>
        <v>2.597402597402597E-3</v>
      </c>
      <c r="CB45" s="16">
        <f t="shared" si="28"/>
        <v>1.8181818181818181E-2</v>
      </c>
      <c r="CC45" s="9" t="str">
        <f t="shared" si="29"/>
        <v/>
      </c>
      <c r="CD45" s="9" t="str">
        <f t="shared" si="30"/>
        <v/>
      </c>
      <c r="CE45" s="15">
        <f t="shared" si="31"/>
        <v>-1.0092936587501423E-18</v>
      </c>
      <c r="CF45" s="15">
        <f t="shared" si="32"/>
        <v>9.0909090909090912E-2</v>
      </c>
      <c r="CG45" s="15">
        <f t="shared" si="33"/>
        <v>-1.1102230246251564E-17</v>
      </c>
      <c r="CH45" s="9" t="str">
        <f t="shared" si="34"/>
        <v/>
      </c>
      <c r="CI45" s="9" t="str">
        <f t="shared" si="35"/>
        <v/>
      </c>
    </row>
    <row r="46" spans="1:87" x14ac:dyDescent="0.25">
      <c r="A46" s="33">
        <v>58</v>
      </c>
      <c r="B46" s="33">
        <v>176</v>
      </c>
      <c r="C46" s="17" t="s">
        <v>66</v>
      </c>
      <c r="D46" s="18">
        <v>5</v>
      </c>
      <c r="E46" s="34">
        <v>0</v>
      </c>
      <c r="F46" s="18">
        <v>0</v>
      </c>
      <c r="G46" s="34">
        <v>0</v>
      </c>
      <c r="H46" s="18">
        <v>0</v>
      </c>
      <c r="I46" s="34">
        <v>0</v>
      </c>
      <c r="J46" s="18">
        <v>0</v>
      </c>
      <c r="K46" s="34">
        <v>0</v>
      </c>
      <c r="L46" s="18">
        <v>0</v>
      </c>
      <c r="M46" s="34">
        <v>0</v>
      </c>
      <c r="N46" s="18">
        <v>0</v>
      </c>
      <c r="O46" s="34">
        <v>0</v>
      </c>
      <c r="P46" s="18">
        <v>0</v>
      </c>
      <c r="Q46" s="34">
        <v>0</v>
      </c>
      <c r="R46" s="18">
        <v>0</v>
      </c>
      <c r="S46" s="34">
        <v>0</v>
      </c>
      <c r="T46" s="18">
        <v>0</v>
      </c>
      <c r="U46" s="34">
        <v>0</v>
      </c>
      <c r="V46" s="18">
        <v>0</v>
      </c>
      <c r="W46" s="34">
        <v>0</v>
      </c>
      <c r="X46" s="18">
        <v>0</v>
      </c>
      <c r="Y46" s="34">
        <v>0</v>
      </c>
      <c r="Z46" s="18">
        <v>0</v>
      </c>
      <c r="AA46" s="34">
        <v>0</v>
      </c>
      <c r="AB46" s="18">
        <v>0</v>
      </c>
      <c r="AC46" s="34">
        <v>0</v>
      </c>
      <c r="AD46" s="18">
        <v>0</v>
      </c>
      <c r="AE46" s="34">
        <v>1</v>
      </c>
      <c r="AF46" s="18">
        <v>0</v>
      </c>
      <c r="AG46" s="34">
        <v>0</v>
      </c>
      <c r="AH46" s="18">
        <v>0</v>
      </c>
      <c r="AI46" s="34">
        <v>0</v>
      </c>
      <c r="AJ46" s="18">
        <v>1</v>
      </c>
      <c r="AK46" s="34">
        <v>1</v>
      </c>
      <c r="AL46" s="18">
        <v>1</v>
      </c>
      <c r="AM46" s="34">
        <v>1</v>
      </c>
      <c r="AN46" s="18">
        <v>1</v>
      </c>
      <c r="AO46" s="34">
        <v>1</v>
      </c>
      <c r="AP46" s="18">
        <v>0</v>
      </c>
      <c r="AQ46" s="34">
        <v>0</v>
      </c>
      <c r="AR46" s="18">
        <v>0</v>
      </c>
      <c r="AS46" s="34">
        <v>0</v>
      </c>
      <c r="AT46" s="18">
        <v>0</v>
      </c>
      <c r="AU46" s="34">
        <v>0</v>
      </c>
      <c r="AV46" s="18">
        <v>0</v>
      </c>
      <c r="AW46" s="34">
        <v>0</v>
      </c>
      <c r="AX46" s="18">
        <v>0</v>
      </c>
      <c r="AY46" s="34">
        <v>0</v>
      </c>
      <c r="AZ46" s="18">
        <v>0</v>
      </c>
      <c r="BA46" s="34">
        <v>0</v>
      </c>
      <c r="BB46" s="18">
        <v>0</v>
      </c>
      <c r="BC46" s="34">
        <v>1</v>
      </c>
      <c r="BD46" s="18">
        <v>1</v>
      </c>
      <c r="BE46" s="34">
        <v>0</v>
      </c>
      <c r="BF46" s="18">
        <v>0</v>
      </c>
      <c r="BG46" s="34">
        <v>0</v>
      </c>
      <c r="BH46" s="18">
        <v>0</v>
      </c>
      <c r="BI46" s="34">
        <v>1</v>
      </c>
      <c r="BJ46" s="18">
        <v>2</v>
      </c>
      <c r="BK46" s="34">
        <v>1</v>
      </c>
      <c r="BL46" s="18">
        <v>0</v>
      </c>
      <c r="BM46" s="34">
        <v>0</v>
      </c>
      <c r="BN46" s="38">
        <v>0</v>
      </c>
      <c r="BO46" s="39">
        <v>0</v>
      </c>
      <c r="BP46" s="39">
        <v>0</v>
      </c>
      <c r="BQ46" s="39">
        <v>0</v>
      </c>
      <c r="BR46" s="12">
        <f t="shared" si="18"/>
        <v>0.2857142857142857</v>
      </c>
      <c r="BS46" s="12">
        <f t="shared" si="19"/>
        <v>0.56061191058138804</v>
      </c>
      <c r="BT46" s="12">
        <f t="shared" si="20"/>
        <v>0</v>
      </c>
      <c r="BU46" s="12">
        <f t="shared" si="21"/>
        <v>2</v>
      </c>
      <c r="BV46" s="14" t="str">
        <f t="shared" si="22"/>
        <v/>
      </c>
      <c r="BW46" s="14" t="str">
        <f t="shared" si="23"/>
        <v/>
      </c>
      <c r="BX46" s="14" t="str">
        <f t="shared" si="24"/>
        <v/>
      </c>
      <c r="BY46" s="14" t="str">
        <f t="shared" si="25"/>
        <v/>
      </c>
      <c r="BZ46" s="37" t="str">
        <f t="shared" si="26"/>
        <v/>
      </c>
      <c r="CA46" s="15">
        <f t="shared" si="27"/>
        <v>3.7662337662337661E-2</v>
      </c>
      <c r="CB46" s="16">
        <f t="shared" si="28"/>
        <v>0.13181818181818183</v>
      </c>
      <c r="CC46" s="9" t="str">
        <f t="shared" si="29"/>
        <v/>
      </c>
      <c r="CD46" s="9" t="str">
        <f t="shared" si="30"/>
        <v/>
      </c>
      <c r="CE46" s="15">
        <f t="shared" si="31"/>
        <v>-9.0909090909090957E-3</v>
      </c>
      <c r="CF46" s="15">
        <f t="shared" si="32"/>
        <v>0.54545454545454541</v>
      </c>
      <c r="CG46" s="15">
        <f t="shared" si="33"/>
        <v>-1.6666666666666677E-2</v>
      </c>
      <c r="CH46" s="9" t="str">
        <f t="shared" si="34"/>
        <v/>
      </c>
      <c r="CI46" s="9" t="str">
        <f t="shared" si="35"/>
        <v/>
      </c>
    </row>
    <row r="47" spans="1:87" x14ac:dyDescent="0.25">
      <c r="A47" s="33">
        <v>68</v>
      </c>
      <c r="B47" s="33">
        <v>178</v>
      </c>
      <c r="C47" s="17" t="s">
        <v>67</v>
      </c>
      <c r="D47" s="18">
        <v>6</v>
      </c>
      <c r="E47" s="34">
        <v>0</v>
      </c>
      <c r="F47" s="18">
        <v>0</v>
      </c>
      <c r="G47" s="34">
        <v>0</v>
      </c>
      <c r="H47" s="18">
        <v>0</v>
      </c>
      <c r="I47" s="34">
        <v>0</v>
      </c>
      <c r="J47" s="18">
        <v>0</v>
      </c>
      <c r="K47" s="34">
        <v>0</v>
      </c>
      <c r="L47" s="18">
        <v>0</v>
      </c>
      <c r="M47" s="34">
        <v>0</v>
      </c>
      <c r="N47" s="18">
        <v>0</v>
      </c>
      <c r="O47" s="34">
        <v>0</v>
      </c>
      <c r="P47" s="18">
        <v>0</v>
      </c>
      <c r="Q47" s="34">
        <v>0</v>
      </c>
      <c r="R47" s="18">
        <v>0</v>
      </c>
      <c r="S47" s="34">
        <v>0</v>
      </c>
      <c r="T47" s="18">
        <v>0</v>
      </c>
      <c r="U47" s="34">
        <v>0</v>
      </c>
      <c r="V47" s="18">
        <v>0</v>
      </c>
      <c r="W47" s="34">
        <v>2</v>
      </c>
      <c r="X47" s="18">
        <v>0</v>
      </c>
      <c r="Y47" s="34">
        <v>0</v>
      </c>
      <c r="Z47" s="18">
        <v>0</v>
      </c>
      <c r="AA47" s="34">
        <v>0</v>
      </c>
      <c r="AB47" s="18">
        <v>0</v>
      </c>
      <c r="AC47" s="34">
        <v>0</v>
      </c>
      <c r="AD47" s="18">
        <v>0</v>
      </c>
      <c r="AE47" s="34">
        <v>0</v>
      </c>
      <c r="AF47" s="18">
        <v>0</v>
      </c>
      <c r="AG47" s="34">
        <v>0</v>
      </c>
      <c r="AH47" s="18">
        <v>0</v>
      </c>
      <c r="AI47" s="34">
        <v>0</v>
      </c>
      <c r="AJ47" s="18">
        <v>0</v>
      </c>
      <c r="AK47" s="34">
        <v>0</v>
      </c>
      <c r="AL47" s="18">
        <v>0</v>
      </c>
      <c r="AM47" s="34">
        <v>0</v>
      </c>
      <c r="AN47" s="18">
        <v>0</v>
      </c>
      <c r="AO47" s="34">
        <v>0</v>
      </c>
      <c r="AP47" s="18">
        <v>0</v>
      </c>
      <c r="AQ47" s="34">
        <v>0</v>
      </c>
      <c r="AR47" s="18">
        <v>0</v>
      </c>
      <c r="AS47" s="34">
        <v>0</v>
      </c>
      <c r="AT47" s="18">
        <v>0</v>
      </c>
      <c r="AU47" s="34">
        <v>0</v>
      </c>
      <c r="AV47" s="18">
        <v>0</v>
      </c>
      <c r="AW47" s="34">
        <v>0</v>
      </c>
      <c r="AX47" s="18">
        <v>0</v>
      </c>
      <c r="AY47" s="34">
        <v>0</v>
      </c>
      <c r="AZ47" s="18">
        <v>0</v>
      </c>
      <c r="BA47" s="34">
        <v>0</v>
      </c>
      <c r="BB47" s="18">
        <v>0</v>
      </c>
      <c r="BC47" s="34">
        <v>0</v>
      </c>
      <c r="BD47" s="18">
        <v>0</v>
      </c>
      <c r="BE47" s="34">
        <v>0</v>
      </c>
      <c r="BF47" s="18">
        <v>0</v>
      </c>
      <c r="BG47" s="34">
        <v>0</v>
      </c>
      <c r="BH47" s="18">
        <v>0</v>
      </c>
      <c r="BI47" s="34">
        <v>0</v>
      </c>
      <c r="BJ47" s="18">
        <v>0</v>
      </c>
      <c r="BK47" s="34">
        <v>0</v>
      </c>
      <c r="BL47" s="18">
        <v>0</v>
      </c>
      <c r="BM47" s="34">
        <v>0</v>
      </c>
      <c r="BN47" s="38">
        <v>0</v>
      </c>
      <c r="BO47" s="39">
        <v>0</v>
      </c>
      <c r="BP47" s="39">
        <v>0</v>
      </c>
      <c r="BQ47" s="39">
        <v>0</v>
      </c>
      <c r="BR47" s="12">
        <f t="shared" si="18"/>
        <v>0</v>
      </c>
      <c r="BS47" s="12">
        <f t="shared" si="19"/>
        <v>0</v>
      </c>
      <c r="BT47" s="12">
        <f t="shared" si="20"/>
        <v>0</v>
      </c>
      <c r="BU47" s="12">
        <f t="shared" si="21"/>
        <v>2</v>
      </c>
      <c r="BV47" s="14" t="str">
        <f t="shared" si="22"/>
        <v/>
      </c>
      <c r="BW47" s="14" t="str">
        <f t="shared" si="23"/>
        <v/>
      </c>
      <c r="BX47" s="14" t="str">
        <f t="shared" si="24"/>
        <v/>
      </c>
      <c r="BY47" s="14" t="str">
        <f t="shared" si="25"/>
        <v/>
      </c>
      <c r="BZ47" s="37" t="str">
        <f t="shared" si="26"/>
        <v/>
      </c>
      <c r="CA47" s="15">
        <f t="shared" si="27"/>
        <v>0</v>
      </c>
      <c r="CB47" s="16" t="e">
        <f t="shared" si="28"/>
        <v>#DIV/0!</v>
      </c>
      <c r="CC47" s="9" t="str">
        <f t="shared" si="29"/>
        <v/>
      </c>
      <c r="CD47" s="9" t="str">
        <f t="shared" si="30"/>
        <v/>
      </c>
      <c r="CE47" s="15">
        <f t="shared" si="31"/>
        <v>0</v>
      </c>
      <c r="CF47" s="15">
        <f t="shared" si="32"/>
        <v>0</v>
      </c>
      <c r="CG47" s="15" t="e">
        <f t="shared" si="33"/>
        <v>#DIV/0!</v>
      </c>
      <c r="CH47" s="9" t="str">
        <f t="shared" si="34"/>
        <v/>
      </c>
      <c r="CI47" s="9" t="str">
        <f t="shared" si="35"/>
        <v/>
      </c>
    </row>
    <row r="48" spans="1:87" x14ac:dyDescent="0.25">
      <c r="A48" s="33">
        <v>70</v>
      </c>
      <c r="B48" s="33">
        <v>182</v>
      </c>
      <c r="C48" s="17" t="s">
        <v>68</v>
      </c>
      <c r="D48" s="18">
        <v>1</v>
      </c>
      <c r="E48" s="34">
        <v>0</v>
      </c>
      <c r="F48" s="18">
        <v>0</v>
      </c>
      <c r="G48" s="34">
        <v>0</v>
      </c>
      <c r="H48" s="18">
        <v>0</v>
      </c>
      <c r="I48" s="34">
        <v>0</v>
      </c>
      <c r="J48" s="18">
        <v>0</v>
      </c>
      <c r="K48" s="34">
        <v>0</v>
      </c>
      <c r="L48" s="18">
        <v>0</v>
      </c>
      <c r="M48" s="34">
        <v>0</v>
      </c>
      <c r="N48" s="18">
        <v>0</v>
      </c>
      <c r="O48" s="34">
        <v>0</v>
      </c>
      <c r="P48" s="18">
        <v>0</v>
      </c>
      <c r="Q48" s="34">
        <v>0</v>
      </c>
      <c r="R48" s="18">
        <v>0</v>
      </c>
      <c r="S48" s="34">
        <v>0</v>
      </c>
      <c r="T48" s="18">
        <v>0</v>
      </c>
      <c r="U48" s="34">
        <v>1</v>
      </c>
      <c r="V48" s="18">
        <v>0</v>
      </c>
      <c r="W48" s="34">
        <v>0</v>
      </c>
      <c r="X48" s="18">
        <v>3</v>
      </c>
      <c r="Y48" s="34">
        <v>7</v>
      </c>
      <c r="Z48" s="18">
        <v>5</v>
      </c>
      <c r="AA48" s="34">
        <v>7</v>
      </c>
      <c r="AB48" s="18">
        <v>13</v>
      </c>
      <c r="AC48" s="34">
        <v>6</v>
      </c>
      <c r="AD48" s="18">
        <v>9</v>
      </c>
      <c r="AE48" s="34">
        <v>20</v>
      </c>
      <c r="AF48" s="18">
        <v>16</v>
      </c>
      <c r="AG48" s="34">
        <v>1</v>
      </c>
      <c r="AH48" s="18">
        <v>3</v>
      </c>
      <c r="AI48" s="34">
        <v>14</v>
      </c>
      <c r="AJ48" s="18">
        <v>8</v>
      </c>
      <c r="AK48" s="34">
        <v>5</v>
      </c>
      <c r="AL48" s="18">
        <v>7</v>
      </c>
      <c r="AM48" s="34">
        <v>5</v>
      </c>
      <c r="AN48" s="18">
        <v>6</v>
      </c>
      <c r="AO48" s="34">
        <v>9</v>
      </c>
      <c r="AP48" s="18">
        <v>7</v>
      </c>
      <c r="AQ48" s="34">
        <v>14</v>
      </c>
      <c r="AR48" s="18">
        <v>37</v>
      </c>
      <c r="AS48" s="34">
        <v>10</v>
      </c>
      <c r="AT48" s="18">
        <v>13</v>
      </c>
      <c r="AU48" s="34">
        <v>9</v>
      </c>
      <c r="AV48" s="18">
        <v>22</v>
      </c>
      <c r="AW48" s="34">
        <v>10</v>
      </c>
      <c r="AX48" s="18">
        <v>12</v>
      </c>
      <c r="AY48" s="34">
        <v>19</v>
      </c>
      <c r="AZ48" s="18">
        <v>23</v>
      </c>
      <c r="BA48" s="34">
        <v>19</v>
      </c>
      <c r="BB48" s="18">
        <v>11</v>
      </c>
      <c r="BC48" s="34">
        <v>13</v>
      </c>
      <c r="BD48" s="18">
        <v>18</v>
      </c>
      <c r="BE48" s="34">
        <v>7</v>
      </c>
      <c r="BF48" s="18">
        <v>10</v>
      </c>
      <c r="BG48" s="34">
        <v>10</v>
      </c>
      <c r="BH48" s="18">
        <v>7</v>
      </c>
      <c r="BI48" s="34">
        <v>16</v>
      </c>
      <c r="BJ48" s="18">
        <v>9</v>
      </c>
      <c r="BK48" s="34">
        <v>19</v>
      </c>
      <c r="BL48" s="18">
        <v>8</v>
      </c>
      <c r="BM48" s="34">
        <v>12</v>
      </c>
      <c r="BN48" s="38">
        <v>12</v>
      </c>
      <c r="BO48" s="39">
        <v>14</v>
      </c>
      <c r="BP48" s="39">
        <v>15</v>
      </c>
      <c r="BQ48" s="39">
        <v>14</v>
      </c>
      <c r="BR48" s="12">
        <f t="shared" si="18"/>
        <v>13.238095238095237</v>
      </c>
      <c r="BS48" s="12">
        <f t="shared" si="19"/>
        <v>4.4373952033232511</v>
      </c>
      <c r="BT48" s="12">
        <f t="shared" si="20"/>
        <v>12</v>
      </c>
      <c r="BU48" s="12">
        <f t="shared" si="21"/>
        <v>37</v>
      </c>
      <c r="BV48" s="14" t="str">
        <f t="shared" si="22"/>
        <v/>
      </c>
      <c r="BW48" s="14" t="str">
        <f t="shared" si="23"/>
        <v/>
      </c>
      <c r="BX48" s="14" t="str">
        <f t="shared" si="24"/>
        <v/>
      </c>
      <c r="BY48" s="14" t="str">
        <f t="shared" si="25"/>
        <v/>
      </c>
      <c r="BZ48" s="37">
        <f t="shared" si="26"/>
        <v>0</v>
      </c>
      <c r="CA48" s="15">
        <f t="shared" si="27"/>
        <v>-0.15194805194805194</v>
      </c>
      <c r="CB48" s="16">
        <f t="shared" si="28"/>
        <v>-1.1478090255068673E-2</v>
      </c>
      <c r="CC48" s="9" t="str">
        <f t="shared" si="29"/>
        <v/>
      </c>
      <c r="CD48" s="9" t="str">
        <f t="shared" si="30"/>
        <v/>
      </c>
      <c r="CE48" s="15">
        <f t="shared" si="31"/>
        <v>-4.5454545454545456E-2</v>
      </c>
      <c r="CF48" s="15">
        <f t="shared" si="32"/>
        <v>11.727272727272727</v>
      </c>
      <c r="CG48" s="15">
        <f t="shared" si="33"/>
        <v>-3.8759689922480624E-3</v>
      </c>
      <c r="CH48" s="9" t="str">
        <f t="shared" si="34"/>
        <v/>
      </c>
      <c r="CI48" s="9" t="str">
        <f t="shared" si="35"/>
        <v/>
      </c>
    </row>
    <row r="49" spans="1:87" x14ac:dyDescent="0.25">
      <c r="A49" s="33">
        <v>71</v>
      </c>
      <c r="B49" s="33">
        <v>184</v>
      </c>
      <c r="C49" s="17" t="s">
        <v>69</v>
      </c>
      <c r="D49" s="18">
        <v>5</v>
      </c>
      <c r="E49" s="34">
        <v>0</v>
      </c>
      <c r="F49" s="18">
        <v>0</v>
      </c>
      <c r="G49" s="34">
        <v>0</v>
      </c>
      <c r="H49" s="18">
        <v>0</v>
      </c>
      <c r="I49" s="34">
        <v>0</v>
      </c>
      <c r="J49" s="18">
        <v>0</v>
      </c>
      <c r="K49" s="34">
        <v>0</v>
      </c>
      <c r="L49" s="18">
        <v>0</v>
      </c>
      <c r="M49" s="34">
        <v>0</v>
      </c>
      <c r="N49" s="18">
        <v>0</v>
      </c>
      <c r="O49" s="34">
        <v>0</v>
      </c>
      <c r="P49" s="18">
        <v>0</v>
      </c>
      <c r="Q49" s="34">
        <v>0</v>
      </c>
      <c r="R49" s="18">
        <v>0</v>
      </c>
      <c r="S49" s="34">
        <v>0</v>
      </c>
      <c r="T49" s="18">
        <v>0</v>
      </c>
      <c r="U49" s="34">
        <v>0</v>
      </c>
      <c r="V49" s="18">
        <v>0</v>
      </c>
      <c r="W49" s="34">
        <v>0</v>
      </c>
      <c r="X49" s="18">
        <v>0</v>
      </c>
      <c r="Y49" s="34">
        <v>0</v>
      </c>
      <c r="Z49" s="18">
        <v>0</v>
      </c>
      <c r="AA49" s="34">
        <v>0</v>
      </c>
      <c r="AB49" s="18">
        <v>0</v>
      </c>
      <c r="AC49" s="34">
        <v>0</v>
      </c>
      <c r="AD49" s="18">
        <v>0</v>
      </c>
      <c r="AE49" s="34">
        <v>0</v>
      </c>
      <c r="AF49" s="18">
        <v>0</v>
      </c>
      <c r="AG49" s="34">
        <v>0</v>
      </c>
      <c r="AH49" s="18">
        <v>0</v>
      </c>
      <c r="AI49" s="34">
        <v>0</v>
      </c>
      <c r="AJ49" s="18">
        <v>0</v>
      </c>
      <c r="AK49" s="34">
        <v>0</v>
      </c>
      <c r="AL49" s="18">
        <v>0</v>
      </c>
      <c r="AM49" s="34">
        <v>0</v>
      </c>
      <c r="AN49" s="18">
        <v>0</v>
      </c>
      <c r="AO49" s="34">
        <v>0</v>
      </c>
      <c r="AP49" s="18">
        <v>0</v>
      </c>
      <c r="AQ49" s="34">
        <v>0</v>
      </c>
      <c r="AR49" s="18">
        <v>0</v>
      </c>
      <c r="AS49" s="34">
        <v>0</v>
      </c>
      <c r="AT49" s="18">
        <v>0</v>
      </c>
      <c r="AU49" s="34">
        <v>0</v>
      </c>
      <c r="AV49" s="18">
        <v>0</v>
      </c>
      <c r="AW49" s="34">
        <v>0</v>
      </c>
      <c r="AX49" s="18">
        <v>0</v>
      </c>
      <c r="AY49" s="34">
        <v>0</v>
      </c>
      <c r="AZ49" s="18">
        <v>0</v>
      </c>
      <c r="BA49" s="34">
        <v>0</v>
      </c>
      <c r="BB49" s="18">
        <v>0</v>
      </c>
      <c r="BC49" s="34">
        <v>1</v>
      </c>
      <c r="BD49" s="18">
        <v>2</v>
      </c>
      <c r="BE49" s="34">
        <v>0</v>
      </c>
      <c r="BF49" s="18">
        <v>0</v>
      </c>
      <c r="BG49" s="34">
        <v>0</v>
      </c>
      <c r="BH49" s="18">
        <v>0</v>
      </c>
      <c r="BI49" s="34">
        <v>0</v>
      </c>
      <c r="BJ49" s="18">
        <v>0</v>
      </c>
      <c r="BK49" s="34">
        <v>1</v>
      </c>
      <c r="BL49" s="18">
        <v>0</v>
      </c>
      <c r="BM49" s="34">
        <v>0</v>
      </c>
      <c r="BN49" s="38">
        <v>0</v>
      </c>
      <c r="BO49" s="39">
        <v>0</v>
      </c>
      <c r="BP49" s="39">
        <v>0</v>
      </c>
      <c r="BQ49" s="39">
        <v>0</v>
      </c>
      <c r="BR49" s="12">
        <f t="shared" si="18"/>
        <v>0.19047619047619047</v>
      </c>
      <c r="BS49" s="12">
        <f t="shared" si="19"/>
        <v>0.51176631571915898</v>
      </c>
      <c r="BT49" s="12">
        <f t="shared" si="20"/>
        <v>0</v>
      </c>
      <c r="BU49" s="12">
        <f t="shared" si="21"/>
        <v>2</v>
      </c>
      <c r="BV49" s="14" t="str">
        <f t="shared" si="22"/>
        <v/>
      </c>
      <c r="BW49" s="14" t="str">
        <f t="shared" si="23"/>
        <v/>
      </c>
      <c r="BX49" s="14" t="str">
        <f t="shared" si="24"/>
        <v/>
      </c>
      <c r="BY49" s="14" t="str">
        <f t="shared" si="25"/>
        <v/>
      </c>
      <c r="BZ49" s="37" t="str">
        <f t="shared" si="26"/>
        <v/>
      </c>
      <c r="CA49" s="15">
        <f t="shared" si="27"/>
        <v>1.2987012987012984E-2</v>
      </c>
      <c r="CB49" s="16">
        <f t="shared" si="28"/>
        <v>6.8181818181818177E-2</v>
      </c>
      <c r="CC49" s="9" t="str">
        <f t="shared" si="29"/>
        <v/>
      </c>
      <c r="CD49" s="9" t="str">
        <f t="shared" si="30"/>
        <v/>
      </c>
      <c r="CE49" s="15">
        <f t="shared" si="31"/>
        <v>-9.0909090909090912E-2</v>
      </c>
      <c r="CF49" s="15">
        <f t="shared" si="32"/>
        <v>0.36363636363636365</v>
      </c>
      <c r="CG49" s="15">
        <f t="shared" si="33"/>
        <v>-0.25</v>
      </c>
      <c r="CH49" s="9" t="str">
        <f t="shared" si="34"/>
        <v/>
      </c>
      <c r="CI49" s="9" t="str">
        <f t="shared" si="35"/>
        <v/>
      </c>
    </row>
    <row r="50" spans="1:87" x14ac:dyDescent="0.25">
      <c r="A50" s="33">
        <v>81</v>
      </c>
      <c r="B50" s="33">
        <v>196</v>
      </c>
      <c r="C50" s="17" t="s">
        <v>70</v>
      </c>
      <c r="D50" s="18">
        <v>5</v>
      </c>
      <c r="E50" s="34">
        <v>0</v>
      </c>
      <c r="F50" s="18">
        <v>0</v>
      </c>
      <c r="G50" s="34">
        <v>0</v>
      </c>
      <c r="H50" s="18">
        <v>0</v>
      </c>
      <c r="I50" s="34">
        <v>0</v>
      </c>
      <c r="J50" s="18">
        <v>0</v>
      </c>
      <c r="K50" s="34">
        <v>0</v>
      </c>
      <c r="L50" s="18">
        <v>0</v>
      </c>
      <c r="M50" s="34">
        <v>0</v>
      </c>
      <c r="N50" s="18">
        <v>0</v>
      </c>
      <c r="O50" s="34">
        <v>0</v>
      </c>
      <c r="P50" s="18">
        <v>0</v>
      </c>
      <c r="Q50" s="34">
        <v>0</v>
      </c>
      <c r="R50" s="18">
        <v>0</v>
      </c>
      <c r="S50" s="34">
        <v>0</v>
      </c>
      <c r="T50" s="18">
        <v>0</v>
      </c>
      <c r="U50" s="34">
        <v>0</v>
      </c>
      <c r="V50" s="18">
        <v>0</v>
      </c>
      <c r="W50" s="34">
        <v>0</v>
      </c>
      <c r="X50" s="18">
        <v>0</v>
      </c>
      <c r="Y50" s="34">
        <v>0</v>
      </c>
      <c r="Z50" s="18">
        <v>0</v>
      </c>
      <c r="AA50" s="34">
        <v>0</v>
      </c>
      <c r="AB50" s="18">
        <v>0</v>
      </c>
      <c r="AC50" s="34">
        <v>0</v>
      </c>
      <c r="AD50" s="18">
        <v>0</v>
      </c>
      <c r="AE50" s="34">
        <v>0</v>
      </c>
      <c r="AF50" s="18">
        <v>0</v>
      </c>
      <c r="AG50" s="34">
        <v>0</v>
      </c>
      <c r="AH50" s="18">
        <v>0</v>
      </c>
      <c r="AI50" s="34">
        <v>0</v>
      </c>
      <c r="AJ50" s="18">
        <v>0</v>
      </c>
      <c r="AK50" s="34">
        <v>0</v>
      </c>
      <c r="AL50" s="18">
        <v>0</v>
      </c>
      <c r="AM50" s="34">
        <v>0</v>
      </c>
      <c r="AN50" s="18">
        <v>0</v>
      </c>
      <c r="AO50" s="34">
        <v>0</v>
      </c>
      <c r="AP50" s="18">
        <v>0</v>
      </c>
      <c r="AQ50" s="34">
        <v>0</v>
      </c>
      <c r="AR50" s="18">
        <v>0</v>
      </c>
      <c r="AS50" s="34">
        <v>0</v>
      </c>
      <c r="AT50" s="18">
        <v>1</v>
      </c>
      <c r="AU50" s="34">
        <v>0</v>
      </c>
      <c r="AV50" s="18">
        <v>0</v>
      </c>
      <c r="AW50" s="34">
        <v>0</v>
      </c>
      <c r="AX50" s="18">
        <v>0</v>
      </c>
      <c r="AY50" s="34">
        <v>0</v>
      </c>
      <c r="AZ50" s="18">
        <v>0</v>
      </c>
      <c r="BA50" s="34">
        <v>0</v>
      </c>
      <c r="BB50" s="18">
        <v>0</v>
      </c>
      <c r="BC50" s="34">
        <v>0</v>
      </c>
      <c r="BD50" s="18">
        <v>0</v>
      </c>
      <c r="BE50" s="34">
        <v>0</v>
      </c>
      <c r="BF50" s="18">
        <v>1</v>
      </c>
      <c r="BG50" s="34">
        <v>1</v>
      </c>
      <c r="BH50" s="18">
        <v>0</v>
      </c>
      <c r="BI50" s="34">
        <v>0</v>
      </c>
      <c r="BJ50" s="18">
        <v>0</v>
      </c>
      <c r="BK50" s="34">
        <v>0</v>
      </c>
      <c r="BL50" s="18">
        <v>0</v>
      </c>
      <c r="BM50" s="34">
        <v>0</v>
      </c>
      <c r="BN50" s="38">
        <v>0</v>
      </c>
      <c r="BO50" s="39">
        <v>0</v>
      </c>
      <c r="BP50" s="39">
        <v>0</v>
      </c>
      <c r="BQ50" s="39">
        <v>0</v>
      </c>
      <c r="BR50" s="12">
        <f t="shared" si="18"/>
        <v>9.5238095238095233E-2</v>
      </c>
      <c r="BS50" s="12">
        <f t="shared" si="19"/>
        <v>0.30079260375911915</v>
      </c>
      <c r="BT50" s="12">
        <f t="shared" si="20"/>
        <v>0</v>
      </c>
      <c r="BU50" s="12">
        <f t="shared" si="21"/>
        <v>1</v>
      </c>
      <c r="BV50" s="14" t="str">
        <f t="shared" si="22"/>
        <v/>
      </c>
      <c r="BW50" s="14" t="str">
        <f t="shared" si="23"/>
        <v/>
      </c>
      <c r="BX50" s="14" t="str">
        <f t="shared" si="24"/>
        <v/>
      </c>
      <c r="BY50" s="14" t="str">
        <f t="shared" si="25"/>
        <v/>
      </c>
      <c r="BZ50" s="37" t="str">
        <f t="shared" si="26"/>
        <v/>
      </c>
      <c r="CA50" s="15">
        <f t="shared" si="27"/>
        <v>-2.5974025974025991E-3</v>
      </c>
      <c r="CB50" s="16">
        <f t="shared" si="28"/>
        <v>-2.7272727272727292E-2</v>
      </c>
      <c r="CC50" s="9" t="str">
        <f t="shared" si="29"/>
        <v/>
      </c>
      <c r="CD50" s="9" t="str">
        <f t="shared" si="30"/>
        <v/>
      </c>
      <c r="CE50" s="15">
        <f t="shared" si="31"/>
        <v>-2.7272727272727271E-2</v>
      </c>
      <c r="CF50" s="15">
        <f t="shared" si="32"/>
        <v>0.18181818181818182</v>
      </c>
      <c r="CG50" s="15">
        <f t="shared" si="33"/>
        <v>-0.15</v>
      </c>
      <c r="CH50" s="9" t="str">
        <f t="shared" si="34"/>
        <v/>
      </c>
      <c r="CI50" s="9" t="str">
        <f t="shared" si="35"/>
        <v/>
      </c>
    </row>
    <row r="51" spans="1:87" x14ac:dyDescent="0.25">
      <c r="A51" s="33">
        <v>86</v>
      </c>
      <c r="B51" s="33">
        <v>201</v>
      </c>
      <c r="C51" s="17" t="s">
        <v>71</v>
      </c>
      <c r="D51" s="18">
        <v>5</v>
      </c>
      <c r="E51" s="34">
        <v>0</v>
      </c>
      <c r="F51" s="18">
        <v>0</v>
      </c>
      <c r="G51" s="34">
        <v>0</v>
      </c>
      <c r="H51" s="18">
        <v>0</v>
      </c>
      <c r="I51" s="34">
        <v>0</v>
      </c>
      <c r="J51" s="18">
        <v>0</v>
      </c>
      <c r="K51" s="34">
        <v>0</v>
      </c>
      <c r="L51" s="18">
        <v>0</v>
      </c>
      <c r="M51" s="34">
        <v>0</v>
      </c>
      <c r="N51" s="18">
        <v>0</v>
      </c>
      <c r="O51" s="34">
        <v>0</v>
      </c>
      <c r="P51" s="18">
        <v>0</v>
      </c>
      <c r="Q51" s="34">
        <v>0</v>
      </c>
      <c r="R51" s="18">
        <v>0</v>
      </c>
      <c r="S51" s="34">
        <v>0</v>
      </c>
      <c r="T51" s="18">
        <v>0</v>
      </c>
      <c r="U51" s="34">
        <v>0</v>
      </c>
      <c r="V51" s="18">
        <v>0</v>
      </c>
      <c r="W51" s="34">
        <v>0</v>
      </c>
      <c r="X51" s="18">
        <v>0</v>
      </c>
      <c r="Y51" s="34">
        <v>0</v>
      </c>
      <c r="Z51" s="18">
        <v>0</v>
      </c>
      <c r="AA51" s="34">
        <v>0</v>
      </c>
      <c r="AB51" s="18">
        <v>0</v>
      </c>
      <c r="AC51" s="34">
        <v>0</v>
      </c>
      <c r="AD51" s="18">
        <v>0</v>
      </c>
      <c r="AE51" s="34">
        <v>0</v>
      </c>
      <c r="AF51" s="18">
        <v>3</v>
      </c>
      <c r="AG51" s="34">
        <v>0</v>
      </c>
      <c r="AH51" s="18">
        <v>0</v>
      </c>
      <c r="AI51" s="34">
        <v>0</v>
      </c>
      <c r="AJ51" s="18">
        <v>0</v>
      </c>
      <c r="AK51" s="34">
        <v>0</v>
      </c>
      <c r="AL51" s="18">
        <v>0</v>
      </c>
      <c r="AM51" s="34">
        <v>0</v>
      </c>
      <c r="AN51" s="18">
        <v>0</v>
      </c>
      <c r="AO51" s="34">
        <v>0</v>
      </c>
      <c r="AP51" s="18">
        <v>0</v>
      </c>
      <c r="AQ51" s="34">
        <v>0</v>
      </c>
      <c r="AR51" s="18">
        <v>0</v>
      </c>
      <c r="AS51" s="34">
        <v>1</v>
      </c>
      <c r="AT51" s="18">
        <v>0</v>
      </c>
      <c r="AU51" s="34">
        <v>0</v>
      </c>
      <c r="AV51" s="18">
        <v>0</v>
      </c>
      <c r="AW51" s="34">
        <v>0</v>
      </c>
      <c r="AX51" s="18">
        <v>0</v>
      </c>
      <c r="AY51" s="34">
        <v>0</v>
      </c>
      <c r="AZ51" s="18">
        <v>0</v>
      </c>
      <c r="BA51" s="34">
        <v>0</v>
      </c>
      <c r="BB51" s="18">
        <v>0</v>
      </c>
      <c r="BC51" s="34">
        <v>0</v>
      </c>
      <c r="BD51" s="18">
        <v>0</v>
      </c>
      <c r="BE51" s="34">
        <v>0</v>
      </c>
      <c r="BF51" s="18">
        <v>0</v>
      </c>
      <c r="BG51" s="34">
        <v>0</v>
      </c>
      <c r="BH51" s="18">
        <v>3</v>
      </c>
      <c r="BI51" s="34">
        <v>0</v>
      </c>
      <c r="BJ51" s="18">
        <v>0</v>
      </c>
      <c r="BK51" s="34">
        <v>0</v>
      </c>
      <c r="BL51" s="18">
        <v>0</v>
      </c>
      <c r="BM51" s="34">
        <v>0</v>
      </c>
      <c r="BN51" s="38">
        <v>0</v>
      </c>
      <c r="BO51" s="39">
        <v>0</v>
      </c>
      <c r="BP51" s="39">
        <v>0</v>
      </c>
      <c r="BQ51" s="39">
        <v>0</v>
      </c>
      <c r="BR51" s="12">
        <f t="shared" si="18"/>
        <v>0.14285714285714285</v>
      </c>
      <c r="BS51" s="12">
        <f t="shared" si="19"/>
        <v>0.65465367070797709</v>
      </c>
      <c r="BT51" s="12">
        <f t="shared" si="20"/>
        <v>0</v>
      </c>
      <c r="BU51" s="12">
        <f t="shared" si="21"/>
        <v>3</v>
      </c>
      <c r="BV51" s="14" t="str">
        <f t="shared" si="22"/>
        <v/>
      </c>
      <c r="BW51" s="14" t="str">
        <f t="shared" si="23"/>
        <v/>
      </c>
      <c r="BX51" s="14" t="str">
        <f t="shared" si="24"/>
        <v/>
      </c>
      <c r="BY51" s="14" t="str">
        <f t="shared" si="25"/>
        <v/>
      </c>
      <c r="BZ51" s="37" t="str">
        <f t="shared" si="26"/>
        <v/>
      </c>
      <c r="CA51" s="15">
        <f t="shared" si="27"/>
        <v>6.4935064935064939E-3</v>
      </c>
      <c r="CB51" s="16">
        <f t="shared" si="28"/>
        <v>4.5454545454545463E-2</v>
      </c>
      <c r="CC51" s="9" t="str">
        <f t="shared" si="29"/>
        <v/>
      </c>
      <c r="CD51" s="9" t="str">
        <f t="shared" si="30"/>
        <v/>
      </c>
      <c r="CE51" s="15">
        <f t="shared" si="31"/>
        <v>6.0557619525008536E-18</v>
      </c>
      <c r="CF51" s="15">
        <f t="shared" si="32"/>
        <v>0.27272727272727271</v>
      </c>
      <c r="CG51" s="15">
        <f t="shared" si="33"/>
        <v>2.2204460492503132E-17</v>
      </c>
      <c r="CH51" s="9" t="str">
        <f t="shared" si="34"/>
        <v/>
      </c>
      <c r="CI51" s="9" t="str">
        <f t="shared" si="35"/>
        <v/>
      </c>
    </row>
    <row r="52" spans="1:87" x14ac:dyDescent="0.25">
      <c r="A52" s="33">
        <v>151</v>
      </c>
      <c r="B52" s="33">
        <v>204</v>
      </c>
      <c r="C52" s="17" t="s">
        <v>72</v>
      </c>
      <c r="D52" s="18">
        <v>6</v>
      </c>
      <c r="E52" s="34">
        <v>0</v>
      </c>
      <c r="F52" s="18">
        <v>0</v>
      </c>
      <c r="G52" s="34">
        <v>0</v>
      </c>
      <c r="H52" s="18">
        <v>0</v>
      </c>
      <c r="I52" s="34">
        <v>0</v>
      </c>
      <c r="J52" s="18">
        <v>0</v>
      </c>
      <c r="K52" s="34">
        <v>1</v>
      </c>
      <c r="L52" s="18">
        <v>0</v>
      </c>
      <c r="M52" s="34">
        <v>0</v>
      </c>
      <c r="N52" s="18">
        <v>0</v>
      </c>
      <c r="O52" s="34">
        <v>1</v>
      </c>
      <c r="P52" s="18">
        <v>0</v>
      </c>
      <c r="Q52" s="34">
        <v>0</v>
      </c>
      <c r="R52" s="18">
        <v>0</v>
      </c>
      <c r="S52" s="34">
        <v>0</v>
      </c>
      <c r="T52" s="18">
        <v>0</v>
      </c>
      <c r="U52" s="34">
        <v>0</v>
      </c>
      <c r="V52" s="18">
        <v>0</v>
      </c>
      <c r="W52" s="34">
        <v>0</v>
      </c>
      <c r="X52" s="18">
        <v>0</v>
      </c>
      <c r="Y52" s="34">
        <v>0</v>
      </c>
      <c r="Z52" s="18">
        <v>0</v>
      </c>
      <c r="AA52" s="34">
        <v>0</v>
      </c>
      <c r="AB52" s="18">
        <v>0</v>
      </c>
      <c r="AC52" s="34">
        <v>0</v>
      </c>
      <c r="AD52" s="18">
        <v>0</v>
      </c>
      <c r="AE52" s="34">
        <v>0</v>
      </c>
      <c r="AF52" s="18">
        <v>0</v>
      </c>
      <c r="AG52" s="34">
        <v>0</v>
      </c>
      <c r="AH52" s="18">
        <v>0</v>
      </c>
      <c r="AI52" s="34">
        <v>0</v>
      </c>
      <c r="AJ52" s="18">
        <v>0</v>
      </c>
      <c r="AK52" s="34">
        <v>0</v>
      </c>
      <c r="AL52" s="18">
        <v>0</v>
      </c>
      <c r="AM52" s="34">
        <v>0</v>
      </c>
      <c r="AN52" s="18">
        <v>0</v>
      </c>
      <c r="AO52" s="34">
        <v>0</v>
      </c>
      <c r="AP52" s="18">
        <v>0</v>
      </c>
      <c r="AQ52" s="34">
        <v>0</v>
      </c>
      <c r="AR52" s="18">
        <v>0</v>
      </c>
      <c r="AS52" s="34">
        <v>0</v>
      </c>
      <c r="AT52" s="18">
        <v>0</v>
      </c>
      <c r="AU52" s="34">
        <v>0</v>
      </c>
      <c r="AV52" s="18">
        <v>0</v>
      </c>
      <c r="AW52" s="34">
        <v>0</v>
      </c>
      <c r="AX52" s="18">
        <v>0</v>
      </c>
      <c r="AY52" s="34">
        <v>0</v>
      </c>
      <c r="AZ52" s="18">
        <v>0</v>
      </c>
      <c r="BA52" s="34">
        <v>0</v>
      </c>
      <c r="BB52" s="18">
        <v>0</v>
      </c>
      <c r="BC52" s="34">
        <v>0</v>
      </c>
      <c r="BD52" s="18">
        <v>0</v>
      </c>
      <c r="BE52" s="34">
        <v>0</v>
      </c>
      <c r="BF52" s="18">
        <v>0</v>
      </c>
      <c r="BG52" s="34">
        <v>0</v>
      </c>
      <c r="BH52" s="18">
        <v>0</v>
      </c>
      <c r="BI52" s="34">
        <v>0</v>
      </c>
      <c r="BJ52" s="18">
        <v>0</v>
      </c>
      <c r="BK52" s="34">
        <v>0</v>
      </c>
      <c r="BL52" s="18">
        <v>0</v>
      </c>
      <c r="BM52" s="34">
        <v>0</v>
      </c>
      <c r="BN52" s="38">
        <v>0</v>
      </c>
      <c r="BO52" s="39">
        <v>0</v>
      </c>
      <c r="BP52" s="39">
        <v>0</v>
      </c>
      <c r="BQ52" s="39">
        <v>0</v>
      </c>
      <c r="BR52" s="12">
        <f t="shared" si="18"/>
        <v>0</v>
      </c>
      <c r="BS52" s="12">
        <f t="shared" si="19"/>
        <v>0</v>
      </c>
      <c r="BT52" s="12">
        <f t="shared" si="20"/>
        <v>0</v>
      </c>
      <c r="BU52" s="12">
        <f t="shared" si="21"/>
        <v>1</v>
      </c>
      <c r="BV52" s="14" t="str">
        <f t="shared" si="22"/>
        <v/>
      </c>
      <c r="BW52" s="14" t="str">
        <f t="shared" si="23"/>
        <v/>
      </c>
      <c r="BX52" s="14" t="str">
        <f t="shared" si="24"/>
        <v/>
      </c>
      <c r="BY52" s="14" t="str">
        <f t="shared" si="25"/>
        <v/>
      </c>
      <c r="BZ52" s="37" t="str">
        <f t="shared" si="26"/>
        <v/>
      </c>
      <c r="CA52" s="15">
        <f t="shared" si="27"/>
        <v>0</v>
      </c>
      <c r="CB52" s="16" t="e">
        <f t="shared" si="28"/>
        <v>#DIV/0!</v>
      </c>
      <c r="CC52" s="9" t="str">
        <f t="shared" si="29"/>
        <v/>
      </c>
      <c r="CD52" s="9" t="str">
        <f t="shared" si="30"/>
        <v/>
      </c>
      <c r="CE52" s="15">
        <f t="shared" si="31"/>
        <v>0</v>
      </c>
      <c r="CF52" s="15">
        <f t="shared" si="32"/>
        <v>0</v>
      </c>
      <c r="CG52" s="15" t="e">
        <f t="shared" si="33"/>
        <v>#DIV/0!</v>
      </c>
      <c r="CH52" s="9" t="str">
        <f t="shared" si="34"/>
        <v/>
      </c>
      <c r="CI52" s="9" t="str">
        <f t="shared" si="35"/>
        <v/>
      </c>
    </row>
    <row r="53" spans="1:87" x14ac:dyDescent="0.25">
      <c r="A53" s="33">
        <v>153</v>
      </c>
      <c r="B53" s="33">
        <v>206</v>
      </c>
      <c r="C53" s="17" t="s">
        <v>73</v>
      </c>
      <c r="D53" s="18">
        <v>5</v>
      </c>
      <c r="E53" s="34">
        <v>0</v>
      </c>
      <c r="F53" s="18">
        <v>0</v>
      </c>
      <c r="G53" s="34">
        <v>0</v>
      </c>
      <c r="H53" s="18">
        <v>0</v>
      </c>
      <c r="I53" s="34">
        <v>0</v>
      </c>
      <c r="J53" s="18">
        <v>0</v>
      </c>
      <c r="K53" s="34">
        <v>0</v>
      </c>
      <c r="L53" s="18">
        <v>0</v>
      </c>
      <c r="M53" s="34">
        <v>0</v>
      </c>
      <c r="N53" s="18">
        <v>0</v>
      </c>
      <c r="O53" s="34">
        <v>0</v>
      </c>
      <c r="P53" s="18">
        <v>0</v>
      </c>
      <c r="Q53" s="34">
        <v>0</v>
      </c>
      <c r="R53" s="18">
        <v>0</v>
      </c>
      <c r="S53" s="34">
        <v>0</v>
      </c>
      <c r="T53" s="18">
        <v>0</v>
      </c>
      <c r="U53" s="34">
        <v>0</v>
      </c>
      <c r="V53" s="18">
        <v>0</v>
      </c>
      <c r="W53" s="34">
        <v>0</v>
      </c>
      <c r="X53" s="18">
        <v>0</v>
      </c>
      <c r="Y53" s="34">
        <v>0</v>
      </c>
      <c r="Z53" s="18">
        <v>0</v>
      </c>
      <c r="AA53" s="34">
        <v>0</v>
      </c>
      <c r="AB53" s="18">
        <v>0</v>
      </c>
      <c r="AC53" s="34">
        <v>0</v>
      </c>
      <c r="AD53" s="18">
        <v>0</v>
      </c>
      <c r="AE53" s="34">
        <v>0</v>
      </c>
      <c r="AF53" s="18">
        <v>0</v>
      </c>
      <c r="AG53" s="34">
        <v>0</v>
      </c>
      <c r="AH53" s="18">
        <v>0</v>
      </c>
      <c r="AI53" s="34">
        <v>0</v>
      </c>
      <c r="AJ53" s="18">
        <v>0</v>
      </c>
      <c r="AK53" s="34">
        <v>0</v>
      </c>
      <c r="AL53" s="18">
        <v>0</v>
      </c>
      <c r="AM53" s="34">
        <v>0</v>
      </c>
      <c r="AN53" s="18">
        <v>0</v>
      </c>
      <c r="AO53" s="34">
        <v>0</v>
      </c>
      <c r="AP53" s="18">
        <v>0</v>
      </c>
      <c r="AQ53" s="34">
        <v>0</v>
      </c>
      <c r="AR53" s="18">
        <v>0</v>
      </c>
      <c r="AS53" s="34">
        <v>0</v>
      </c>
      <c r="AT53" s="18">
        <v>0</v>
      </c>
      <c r="AU53" s="34">
        <v>0</v>
      </c>
      <c r="AV53" s="18">
        <v>1</v>
      </c>
      <c r="AW53" s="34">
        <v>0</v>
      </c>
      <c r="AX53" s="18">
        <v>0</v>
      </c>
      <c r="AY53" s="34">
        <v>0</v>
      </c>
      <c r="AZ53" s="18">
        <v>0</v>
      </c>
      <c r="BA53" s="34">
        <v>0</v>
      </c>
      <c r="BB53" s="18">
        <v>0</v>
      </c>
      <c r="BC53" s="34">
        <v>0</v>
      </c>
      <c r="BD53" s="18">
        <v>0</v>
      </c>
      <c r="BE53" s="34">
        <v>0</v>
      </c>
      <c r="BF53" s="18">
        <v>0</v>
      </c>
      <c r="BG53" s="34">
        <v>0</v>
      </c>
      <c r="BH53" s="18">
        <v>0</v>
      </c>
      <c r="BI53" s="34">
        <v>0</v>
      </c>
      <c r="BJ53" s="18">
        <v>0</v>
      </c>
      <c r="BK53" s="34">
        <v>0</v>
      </c>
      <c r="BL53" s="18">
        <v>0</v>
      </c>
      <c r="BM53" s="34">
        <v>0</v>
      </c>
      <c r="BN53" s="38">
        <v>1</v>
      </c>
      <c r="BO53" s="39">
        <v>0</v>
      </c>
      <c r="BP53" s="39">
        <v>0</v>
      </c>
      <c r="BQ53" s="39">
        <v>0</v>
      </c>
      <c r="BR53" s="12">
        <f t="shared" si="18"/>
        <v>4.7619047619047616E-2</v>
      </c>
      <c r="BS53" s="12">
        <f t="shared" si="19"/>
        <v>0.21821789023599236</v>
      </c>
      <c r="BT53" s="12">
        <f t="shared" si="20"/>
        <v>0</v>
      </c>
      <c r="BU53" s="12">
        <f t="shared" si="21"/>
        <v>1</v>
      </c>
      <c r="BV53" s="14" t="str">
        <f t="shared" si="22"/>
        <v/>
      </c>
      <c r="BW53" s="14" t="str">
        <f t="shared" si="23"/>
        <v/>
      </c>
      <c r="BX53" s="14" t="str">
        <f t="shared" si="24"/>
        <v/>
      </c>
      <c r="BY53" s="14" t="str">
        <f t="shared" si="25"/>
        <v/>
      </c>
      <c r="BZ53" s="37" t="str">
        <f t="shared" si="26"/>
        <v/>
      </c>
      <c r="CA53" s="15">
        <f t="shared" si="27"/>
        <v>-9.0909090909090905E-3</v>
      </c>
      <c r="CB53" s="16">
        <f t="shared" si="28"/>
        <v>-0.19090909090909092</v>
      </c>
      <c r="CC53" s="9" t="str">
        <f t="shared" si="29"/>
        <v/>
      </c>
      <c r="CD53" s="9" t="str">
        <f t="shared" si="30"/>
        <v/>
      </c>
      <c r="CE53" s="15">
        <f t="shared" si="31"/>
        <v>0</v>
      </c>
      <c r="CF53" s="15">
        <f t="shared" si="32"/>
        <v>0</v>
      </c>
      <c r="CG53" s="15" t="e">
        <f t="shared" si="33"/>
        <v>#DIV/0!</v>
      </c>
      <c r="CH53" s="9" t="str">
        <f t="shared" si="34"/>
        <v/>
      </c>
      <c r="CI53" s="9" t="str">
        <f t="shared" si="35"/>
        <v/>
      </c>
    </row>
    <row r="54" spans="1:87" x14ac:dyDescent="0.25">
      <c r="A54" s="33">
        <v>159</v>
      </c>
      <c r="B54" s="33">
        <v>213</v>
      </c>
      <c r="C54" s="17" t="s">
        <v>74</v>
      </c>
      <c r="D54" s="18">
        <v>1</v>
      </c>
      <c r="E54" s="34">
        <v>0</v>
      </c>
      <c r="F54" s="18">
        <v>0</v>
      </c>
      <c r="G54" s="34">
        <v>0</v>
      </c>
      <c r="H54" s="18">
        <v>0</v>
      </c>
      <c r="I54" s="34">
        <v>0</v>
      </c>
      <c r="J54" s="18">
        <v>0</v>
      </c>
      <c r="K54" s="34">
        <v>0</v>
      </c>
      <c r="L54" s="18">
        <v>0</v>
      </c>
      <c r="M54" s="34">
        <v>0</v>
      </c>
      <c r="N54" s="18">
        <v>0</v>
      </c>
      <c r="O54" s="34">
        <v>0</v>
      </c>
      <c r="P54" s="18">
        <v>0</v>
      </c>
      <c r="Q54" s="34">
        <v>0</v>
      </c>
      <c r="R54" s="18">
        <v>0</v>
      </c>
      <c r="S54" s="34">
        <v>0</v>
      </c>
      <c r="T54" s="18">
        <v>0</v>
      </c>
      <c r="U54" s="34">
        <v>0</v>
      </c>
      <c r="V54" s="18">
        <v>0</v>
      </c>
      <c r="W54" s="34">
        <v>1</v>
      </c>
      <c r="X54" s="18">
        <v>0</v>
      </c>
      <c r="Y54" s="34">
        <v>1</v>
      </c>
      <c r="Z54" s="18">
        <v>2</v>
      </c>
      <c r="AA54" s="34">
        <v>0</v>
      </c>
      <c r="AB54" s="18">
        <v>3</v>
      </c>
      <c r="AC54" s="34">
        <v>1</v>
      </c>
      <c r="AD54" s="18">
        <v>1</v>
      </c>
      <c r="AE54" s="34">
        <v>3</v>
      </c>
      <c r="AF54" s="18">
        <v>5</v>
      </c>
      <c r="AG54" s="34">
        <v>7</v>
      </c>
      <c r="AH54" s="18">
        <v>4</v>
      </c>
      <c r="AI54" s="34">
        <v>1</v>
      </c>
      <c r="AJ54" s="18">
        <v>12</v>
      </c>
      <c r="AK54" s="34">
        <v>12</v>
      </c>
      <c r="AL54" s="18">
        <v>17</v>
      </c>
      <c r="AM54" s="34">
        <v>13</v>
      </c>
      <c r="AN54" s="18">
        <v>9</v>
      </c>
      <c r="AO54" s="34">
        <v>2</v>
      </c>
      <c r="AP54" s="18">
        <v>16</v>
      </c>
      <c r="AQ54" s="34">
        <v>26</v>
      </c>
      <c r="AR54" s="18">
        <v>4</v>
      </c>
      <c r="AS54" s="34">
        <v>11</v>
      </c>
      <c r="AT54" s="18">
        <v>9</v>
      </c>
      <c r="AU54" s="34">
        <v>18</v>
      </c>
      <c r="AV54" s="18">
        <v>9</v>
      </c>
      <c r="AW54" s="34">
        <v>9</v>
      </c>
      <c r="AX54" s="18">
        <v>7</v>
      </c>
      <c r="AY54" s="34">
        <v>11</v>
      </c>
      <c r="AZ54" s="18">
        <v>3</v>
      </c>
      <c r="BA54" s="34">
        <v>9</v>
      </c>
      <c r="BB54" s="18">
        <v>7</v>
      </c>
      <c r="BC54" s="34">
        <v>13</v>
      </c>
      <c r="BD54" s="18">
        <v>9</v>
      </c>
      <c r="BE54" s="34">
        <v>16</v>
      </c>
      <c r="BF54" s="18">
        <v>9</v>
      </c>
      <c r="BG54" s="34">
        <v>12</v>
      </c>
      <c r="BH54" s="18">
        <v>14</v>
      </c>
      <c r="BI54" s="34">
        <v>17</v>
      </c>
      <c r="BJ54" s="18">
        <v>15</v>
      </c>
      <c r="BK54" s="34">
        <v>7</v>
      </c>
      <c r="BL54" s="18">
        <v>15</v>
      </c>
      <c r="BM54" s="34">
        <v>16</v>
      </c>
      <c r="BN54" s="38">
        <v>9</v>
      </c>
      <c r="BO54" s="39">
        <v>19</v>
      </c>
      <c r="BP54" s="39">
        <v>9</v>
      </c>
      <c r="BQ54" s="39">
        <v>12</v>
      </c>
      <c r="BR54" s="12">
        <f t="shared" si="18"/>
        <v>11.333333333333334</v>
      </c>
      <c r="BS54" s="12">
        <f t="shared" si="19"/>
        <v>4.0661201818605068</v>
      </c>
      <c r="BT54" s="12">
        <f t="shared" si="20"/>
        <v>11</v>
      </c>
      <c r="BU54" s="12">
        <f t="shared" si="21"/>
        <v>26</v>
      </c>
      <c r="BV54" s="14" t="str">
        <f t="shared" si="22"/>
        <v>High</v>
      </c>
      <c r="BW54" s="14" t="str">
        <f t="shared" si="23"/>
        <v/>
      </c>
      <c r="BX54" s="14" t="str">
        <f t="shared" si="24"/>
        <v/>
      </c>
      <c r="BY54" s="14" t="str">
        <f t="shared" si="25"/>
        <v/>
      </c>
      <c r="BZ54" s="37">
        <f t="shared" si="26"/>
        <v>0</v>
      </c>
      <c r="CA54" s="15">
        <f t="shared" si="27"/>
        <v>0.23246753246753243</v>
      </c>
      <c r="CB54" s="16">
        <f t="shared" si="28"/>
        <v>2.0511841100076391E-2</v>
      </c>
      <c r="CC54" s="9" t="str">
        <f t="shared" si="29"/>
        <v/>
      </c>
      <c r="CD54" s="9" t="str">
        <f t="shared" si="30"/>
        <v/>
      </c>
      <c r="CE54" s="15">
        <f t="shared" si="31"/>
        <v>0.26363636363636361</v>
      </c>
      <c r="CF54" s="15">
        <f t="shared" si="32"/>
        <v>13</v>
      </c>
      <c r="CG54" s="15">
        <f t="shared" si="33"/>
        <v>2.0279720279720279E-2</v>
      </c>
      <c r="CH54" s="9" t="str">
        <f t="shared" si="34"/>
        <v/>
      </c>
      <c r="CI54" s="9" t="str">
        <f t="shared" si="35"/>
        <v/>
      </c>
    </row>
    <row r="55" spans="1:87" x14ac:dyDescent="0.25">
      <c r="A55" s="33">
        <v>159.19999694824199</v>
      </c>
      <c r="B55" s="33">
        <v>213</v>
      </c>
      <c r="C55" s="17" t="s">
        <v>75</v>
      </c>
      <c r="D55" s="18">
        <v>3</v>
      </c>
      <c r="E55" s="34">
        <v>0</v>
      </c>
      <c r="F55" s="18">
        <v>0</v>
      </c>
      <c r="G55" s="34">
        <v>0</v>
      </c>
      <c r="H55" s="18">
        <v>0</v>
      </c>
      <c r="I55" s="34">
        <v>0</v>
      </c>
      <c r="J55" s="18">
        <v>0</v>
      </c>
      <c r="K55" s="34">
        <v>0</v>
      </c>
      <c r="L55" s="18">
        <v>0</v>
      </c>
      <c r="M55" s="34">
        <v>0</v>
      </c>
      <c r="N55" s="18">
        <v>0</v>
      </c>
      <c r="O55" s="34">
        <v>0</v>
      </c>
      <c r="P55" s="18">
        <v>0</v>
      </c>
      <c r="Q55" s="34">
        <v>0</v>
      </c>
      <c r="R55" s="18">
        <v>0</v>
      </c>
      <c r="S55" s="34">
        <v>0</v>
      </c>
      <c r="T55" s="18">
        <v>0</v>
      </c>
      <c r="U55" s="34">
        <v>0</v>
      </c>
      <c r="V55" s="18">
        <v>0</v>
      </c>
      <c r="W55" s="34">
        <v>0</v>
      </c>
      <c r="X55" s="18">
        <v>0</v>
      </c>
      <c r="Y55" s="34">
        <v>0</v>
      </c>
      <c r="Z55" s="18">
        <v>0</v>
      </c>
      <c r="AA55" s="34">
        <v>0</v>
      </c>
      <c r="AB55" s="18">
        <v>0</v>
      </c>
      <c r="AC55" s="34">
        <v>0</v>
      </c>
      <c r="AD55" s="18">
        <v>0</v>
      </c>
      <c r="AE55" s="34">
        <v>0</v>
      </c>
      <c r="AF55" s="18">
        <v>0</v>
      </c>
      <c r="AG55" s="34">
        <v>0</v>
      </c>
      <c r="AH55" s="18">
        <v>0</v>
      </c>
      <c r="AI55" s="34">
        <v>0</v>
      </c>
      <c r="AJ55" s="18">
        <v>0</v>
      </c>
      <c r="AK55" s="34">
        <v>0</v>
      </c>
      <c r="AL55" s="18">
        <v>0</v>
      </c>
      <c r="AM55" s="34">
        <v>0</v>
      </c>
      <c r="AN55" s="18">
        <v>0</v>
      </c>
      <c r="AO55" s="34">
        <v>0</v>
      </c>
      <c r="AP55" s="18">
        <v>0</v>
      </c>
      <c r="AQ55" s="34">
        <v>0</v>
      </c>
      <c r="AR55" s="18">
        <v>0</v>
      </c>
      <c r="AS55" s="34">
        <v>0</v>
      </c>
      <c r="AT55" s="18">
        <v>0</v>
      </c>
      <c r="AU55" s="34">
        <v>0</v>
      </c>
      <c r="AV55" s="18">
        <v>0</v>
      </c>
      <c r="AW55" s="34">
        <v>0</v>
      </c>
      <c r="AX55" s="18">
        <v>0</v>
      </c>
      <c r="AY55" s="34">
        <v>0</v>
      </c>
      <c r="AZ55" s="18">
        <v>0</v>
      </c>
      <c r="BA55" s="34">
        <v>0</v>
      </c>
      <c r="BB55" s="18">
        <v>0</v>
      </c>
      <c r="BC55" s="34">
        <v>0</v>
      </c>
      <c r="BD55" s="18">
        <v>0</v>
      </c>
      <c r="BE55" s="34">
        <v>5</v>
      </c>
      <c r="BF55" s="18">
        <v>5</v>
      </c>
      <c r="BG55" s="34">
        <v>2</v>
      </c>
      <c r="BH55" s="18">
        <v>9</v>
      </c>
      <c r="BI55" s="34">
        <v>2</v>
      </c>
      <c r="BJ55" s="18">
        <v>8</v>
      </c>
      <c r="BK55" s="34">
        <v>15</v>
      </c>
      <c r="BL55" s="18">
        <v>2</v>
      </c>
      <c r="BM55" s="34">
        <v>1</v>
      </c>
      <c r="BN55" s="38">
        <v>1</v>
      </c>
      <c r="BO55" s="39">
        <v>1</v>
      </c>
      <c r="BP55" s="39">
        <v>0</v>
      </c>
      <c r="BQ55" s="39">
        <v>9</v>
      </c>
      <c r="BR55" s="12">
        <f t="shared" si="18"/>
        <v>2.8571428571428572</v>
      </c>
      <c r="BS55" s="12">
        <f t="shared" si="19"/>
        <v>4.1507314329611145</v>
      </c>
      <c r="BT55" s="12">
        <f t="shared" si="20"/>
        <v>1</v>
      </c>
      <c r="BU55" s="12">
        <f t="shared" si="21"/>
        <v>15</v>
      </c>
      <c r="BV55" s="14" t="str">
        <f t="shared" si="22"/>
        <v/>
      </c>
      <c r="BW55" s="14" t="str">
        <f t="shared" si="23"/>
        <v/>
      </c>
      <c r="BX55" s="14" t="str">
        <f t="shared" si="24"/>
        <v/>
      </c>
      <c r="BY55" s="14" t="str">
        <f t="shared" si="25"/>
        <v/>
      </c>
      <c r="BZ55" s="37">
        <f t="shared" si="26"/>
        <v>0.18181818181818182</v>
      </c>
      <c r="CA55" s="15">
        <f t="shared" si="27"/>
        <v>0.38181818181818183</v>
      </c>
      <c r="CB55" s="16">
        <f t="shared" si="28"/>
        <v>0.13363636363636364</v>
      </c>
      <c r="CC55" s="9" t="str">
        <f t="shared" si="29"/>
        <v/>
      </c>
      <c r="CD55" s="9" t="str">
        <f t="shared" si="30"/>
        <v/>
      </c>
      <c r="CE55" s="15">
        <f t="shared" si="31"/>
        <v>0.4454545454545456</v>
      </c>
      <c r="CF55" s="15">
        <f t="shared" si="32"/>
        <v>4.4545454545454541</v>
      </c>
      <c r="CG55" s="15">
        <f t="shared" si="33"/>
        <v>0.10000000000000005</v>
      </c>
      <c r="CH55" s="9" t="str">
        <f t="shared" si="34"/>
        <v/>
      </c>
      <c r="CI55" s="9" t="str">
        <f t="shared" si="35"/>
        <v/>
      </c>
    </row>
    <row r="56" spans="1:87" x14ac:dyDescent="0.25">
      <c r="A56" s="33">
        <v>162</v>
      </c>
      <c r="B56" s="33">
        <v>216</v>
      </c>
      <c r="C56" s="17" t="s">
        <v>76</v>
      </c>
      <c r="D56" s="18">
        <v>1</v>
      </c>
      <c r="E56" s="34">
        <v>0</v>
      </c>
      <c r="F56" s="18">
        <v>0</v>
      </c>
      <c r="G56" s="34">
        <v>0</v>
      </c>
      <c r="H56" s="18">
        <v>1</v>
      </c>
      <c r="I56" s="34">
        <v>1</v>
      </c>
      <c r="J56" s="18">
        <v>0</v>
      </c>
      <c r="K56" s="34">
        <v>2</v>
      </c>
      <c r="L56" s="18">
        <v>0</v>
      </c>
      <c r="M56" s="34">
        <v>1</v>
      </c>
      <c r="N56" s="18">
        <v>1</v>
      </c>
      <c r="O56" s="34">
        <v>1</v>
      </c>
      <c r="P56" s="18">
        <v>0</v>
      </c>
      <c r="Q56" s="34">
        <v>11</v>
      </c>
      <c r="R56" s="18">
        <v>0</v>
      </c>
      <c r="S56" s="34">
        <v>0</v>
      </c>
      <c r="T56" s="18">
        <v>0</v>
      </c>
      <c r="U56" s="34">
        <v>3</v>
      </c>
      <c r="V56" s="18">
        <v>0</v>
      </c>
      <c r="W56" s="34">
        <v>13</v>
      </c>
      <c r="X56" s="18">
        <v>5</v>
      </c>
      <c r="Y56" s="34">
        <v>35</v>
      </c>
      <c r="Z56" s="18">
        <v>32</v>
      </c>
      <c r="AA56" s="34">
        <v>30</v>
      </c>
      <c r="AB56" s="18">
        <v>24</v>
      </c>
      <c r="AC56" s="34">
        <v>23</v>
      </c>
      <c r="AD56" s="18">
        <v>104</v>
      </c>
      <c r="AE56" s="34">
        <v>16</v>
      </c>
      <c r="AF56" s="18">
        <v>30</v>
      </c>
      <c r="AG56" s="34">
        <v>10</v>
      </c>
      <c r="AH56" s="18">
        <v>1</v>
      </c>
      <c r="AI56" s="34">
        <v>13</v>
      </c>
      <c r="AJ56" s="18">
        <v>57</v>
      </c>
      <c r="AK56" s="34">
        <v>2</v>
      </c>
      <c r="AL56" s="18">
        <v>76</v>
      </c>
      <c r="AM56" s="34">
        <v>93</v>
      </c>
      <c r="AN56" s="18">
        <v>32</v>
      </c>
      <c r="AO56" s="34">
        <v>9</v>
      </c>
      <c r="AP56" s="18">
        <v>40</v>
      </c>
      <c r="AQ56" s="34">
        <v>32</v>
      </c>
      <c r="AR56" s="18">
        <v>47</v>
      </c>
      <c r="AS56" s="34">
        <v>163</v>
      </c>
      <c r="AT56" s="18">
        <v>34</v>
      </c>
      <c r="AU56" s="34">
        <v>102</v>
      </c>
      <c r="AV56" s="18">
        <v>260</v>
      </c>
      <c r="AW56" s="34">
        <v>51</v>
      </c>
      <c r="AX56" s="18">
        <v>34</v>
      </c>
      <c r="AY56" s="34">
        <v>168</v>
      </c>
      <c r="AZ56" s="18">
        <v>64</v>
      </c>
      <c r="BA56" s="34">
        <v>77</v>
      </c>
      <c r="BB56" s="18">
        <v>40</v>
      </c>
      <c r="BC56" s="34">
        <v>74</v>
      </c>
      <c r="BD56" s="18">
        <v>120</v>
      </c>
      <c r="BE56" s="34">
        <v>104</v>
      </c>
      <c r="BF56" s="18">
        <v>44</v>
      </c>
      <c r="BG56" s="34">
        <v>20</v>
      </c>
      <c r="BH56" s="18">
        <v>8</v>
      </c>
      <c r="BI56" s="34">
        <v>90</v>
      </c>
      <c r="BJ56" s="18">
        <v>83</v>
      </c>
      <c r="BK56" s="34">
        <v>95</v>
      </c>
      <c r="BL56" s="18">
        <v>38</v>
      </c>
      <c r="BM56" s="34">
        <v>54</v>
      </c>
      <c r="BN56" s="38">
        <v>105</v>
      </c>
      <c r="BO56" s="39">
        <v>23</v>
      </c>
      <c r="BP56" s="39">
        <v>12</v>
      </c>
      <c r="BQ56" s="39">
        <v>88</v>
      </c>
      <c r="BR56" s="12">
        <f t="shared" si="18"/>
        <v>66.285714285714292</v>
      </c>
      <c r="BS56" s="12">
        <f t="shared" si="19"/>
        <v>40.152388294026615</v>
      </c>
      <c r="BT56" s="12">
        <f t="shared" si="20"/>
        <v>64</v>
      </c>
      <c r="BU56" s="12">
        <f t="shared" si="21"/>
        <v>260</v>
      </c>
      <c r="BV56" s="14" t="str">
        <f t="shared" si="22"/>
        <v/>
      </c>
      <c r="BW56" s="14" t="str">
        <f t="shared" si="23"/>
        <v/>
      </c>
      <c r="BX56" s="14" t="str">
        <f t="shared" si="24"/>
        <v/>
      </c>
      <c r="BY56" s="14" t="str">
        <f t="shared" si="25"/>
        <v/>
      </c>
      <c r="BZ56" s="37">
        <f t="shared" si="26"/>
        <v>0</v>
      </c>
      <c r="CA56" s="15">
        <f t="shared" si="27"/>
        <v>-3.5883116883116881</v>
      </c>
      <c r="CB56" s="16">
        <f t="shared" si="28"/>
        <v>-5.4134012539184942E-2</v>
      </c>
      <c r="CC56" s="9" t="str">
        <f t="shared" si="29"/>
        <v/>
      </c>
      <c r="CD56" s="9" t="str">
        <f t="shared" si="30"/>
        <v>decreasing</v>
      </c>
      <c r="CE56" s="15">
        <f t="shared" si="31"/>
        <v>-2.7909090909090915</v>
      </c>
      <c r="CF56" s="15">
        <f t="shared" si="32"/>
        <v>66.36363636363636</v>
      </c>
      <c r="CG56" s="15">
        <f t="shared" si="33"/>
        <v>-4.2054794520547958E-2</v>
      </c>
      <c r="CH56" s="9" t="str">
        <f t="shared" si="34"/>
        <v/>
      </c>
      <c r="CI56" s="9" t="str">
        <f t="shared" si="35"/>
        <v/>
      </c>
    </row>
    <row r="57" spans="1:87" x14ac:dyDescent="0.25">
      <c r="A57" s="33">
        <v>163</v>
      </c>
      <c r="B57" s="33">
        <v>217</v>
      </c>
      <c r="C57" s="17" t="s">
        <v>77</v>
      </c>
      <c r="D57" s="18">
        <v>2</v>
      </c>
      <c r="E57" s="34">
        <v>1</v>
      </c>
      <c r="F57" s="18">
        <v>0</v>
      </c>
      <c r="G57" s="34">
        <v>0</v>
      </c>
      <c r="H57" s="18">
        <v>0</v>
      </c>
      <c r="I57" s="34">
        <v>0</v>
      </c>
      <c r="J57" s="18">
        <v>0</v>
      </c>
      <c r="K57" s="34">
        <v>0</v>
      </c>
      <c r="L57" s="18">
        <v>0</v>
      </c>
      <c r="M57" s="34">
        <v>0</v>
      </c>
      <c r="N57" s="18">
        <v>1</v>
      </c>
      <c r="O57" s="34">
        <v>0</v>
      </c>
      <c r="P57" s="18">
        <v>0</v>
      </c>
      <c r="Q57" s="34">
        <v>1</v>
      </c>
      <c r="R57" s="18">
        <v>0</v>
      </c>
      <c r="S57" s="34">
        <v>0</v>
      </c>
      <c r="T57" s="18">
        <v>0</v>
      </c>
      <c r="U57" s="34">
        <v>0</v>
      </c>
      <c r="V57" s="18">
        <v>0</v>
      </c>
      <c r="W57" s="34">
        <v>0</v>
      </c>
      <c r="X57" s="18">
        <v>0</v>
      </c>
      <c r="Y57" s="34">
        <v>1</v>
      </c>
      <c r="Z57" s="18">
        <v>3</v>
      </c>
      <c r="AA57" s="34">
        <v>4</v>
      </c>
      <c r="AB57" s="18">
        <v>2</v>
      </c>
      <c r="AC57" s="34">
        <v>1</v>
      </c>
      <c r="AD57" s="18">
        <v>4</v>
      </c>
      <c r="AE57" s="34">
        <v>4</v>
      </c>
      <c r="AF57" s="18">
        <v>11</v>
      </c>
      <c r="AG57" s="34">
        <v>4</v>
      </c>
      <c r="AH57" s="18">
        <v>2</v>
      </c>
      <c r="AI57" s="34">
        <v>4</v>
      </c>
      <c r="AJ57" s="18">
        <v>4</v>
      </c>
      <c r="AK57" s="34">
        <v>5</v>
      </c>
      <c r="AL57" s="18">
        <v>7</v>
      </c>
      <c r="AM57" s="34">
        <v>3</v>
      </c>
      <c r="AN57" s="18">
        <v>1</v>
      </c>
      <c r="AO57" s="34">
        <v>8</v>
      </c>
      <c r="AP57" s="18">
        <v>6</v>
      </c>
      <c r="AQ57" s="34">
        <v>7</v>
      </c>
      <c r="AR57" s="18">
        <v>2</v>
      </c>
      <c r="AS57" s="34">
        <v>7</v>
      </c>
      <c r="AT57" s="18">
        <v>6</v>
      </c>
      <c r="AU57" s="34">
        <v>8</v>
      </c>
      <c r="AV57" s="18">
        <v>12</v>
      </c>
      <c r="AW57" s="34">
        <v>9</v>
      </c>
      <c r="AX57" s="18">
        <v>5</v>
      </c>
      <c r="AY57" s="34">
        <v>8</v>
      </c>
      <c r="AZ57" s="18">
        <v>3</v>
      </c>
      <c r="BA57" s="34">
        <v>5</v>
      </c>
      <c r="BB57" s="18">
        <v>8</v>
      </c>
      <c r="BC57" s="34">
        <v>4</v>
      </c>
      <c r="BD57" s="18">
        <v>5</v>
      </c>
      <c r="BE57" s="34">
        <v>9</v>
      </c>
      <c r="BF57" s="18">
        <v>8</v>
      </c>
      <c r="BG57" s="34">
        <v>7</v>
      </c>
      <c r="BH57" s="18">
        <v>7</v>
      </c>
      <c r="BI57" s="34">
        <v>12</v>
      </c>
      <c r="BJ57" s="18">
        <v>5</v>
      </c>
      <c r="BK57" s="34">
        <v>4</v>
      </c>
      <c r="BL57" s="18">
        <v>5</v>
      </c>
      <c r="BM57" s="34">
        <v>5</v>
      </c>
      <c r="BN57" s="38">
        <v>2</v>
      </c>
      <c r="BO57" s="39">
        <v>7</v>
      </c>
      <c r="BP57" s="39">
        <v>5</v>
      </c>
      <c r="BQ57" s="39">
        <v>5</v>
      </c>
      <c r="BR57" s="12">
        <f t="shared" si="18"/>
        <v>6.0952380952380949</v>
      </c>
      <c r="BS57" s="12">
        <f t="shared" si="19"/>
        <v>2.3431765171399683</v>
      </c>
      <c r="BT57" s="12">
        <f t="shared" si="20"/>
        <v>5</v>
      </c>
      <c r="BU57" s="12">
        <f t="shared" si="21"/>
        <v>12</v>
      </c>
      <c r="BV57" s="14" t="str">
        <f t="shared" si="22"/>
        <v/>
      </c>
      <c r="BW57" s="14" t="str">
        <f t="shared" si="23"/>
        <v/>
      </c>
      <c r="BX57" s="14" t="str">
        <f t="shared" si="24"/>
        <v/>
      </c>
      <c r="BY57" s="14" t="str">
        <f t="shared" si="25"/>
        <v/>
      </c>
      <c r="BZ57" s="37">
        <f t="shared" si="26"/>
        <v>0</v>
      </c>
      <c r="CA57" s="15">
        <f t="shared" si="27"/>
        <v>-8.5714285714285715E-2</v>
      </c>
      <c r="CB57" s="16">
        <f t="shared" si="28"/>
        <v>-1.40625E-2</v>
      </c>
      <c r="CC57" s="9" t="str">
        <f t="shared" si="29"/>
        <v/>
      </c>
      <c r="CD57" s="9" t="str">
        <f t="shared" si="30"/>
        <v/>
      </c>
      <c r="CE57" s="15">
        <f t="shared" si="31"/>
        <v>-0.1</v>
      </c>
      <c r="CF57" s="15">
        <f t="shared" si="32"/>
        <v>6.4545454545454541</v>
      </c>
      <c r="CG57" s="15">
        <f t="shared" si="33"/>
        <v>-1.5492957746478875E-2</v>
      </c>
      <c r="CH57" s="9" t="str">
        <f t="shared" si="34"/>
        <v/>
      </c>
      <c r="CI57" s="9" t="str">
        <f t="shared" si="35"/>
        <v/>
      </c>
    </row>
    <row r="58" spans="1:87" x14ac:dyDescent="0.25">
      <c r="A58" s="33">
        <v>164</v>
      </c>
      <c r="B58" s="33">
        <v>218</v>
      </c>
      <c r="C58" s="40" t="s">
        <v>78</v>
      </c>
      <c r="D58" s="41">
        <v>2</v>
      </c>
      <c r="E58" s="42">
        <v>0</v>
      </c>
      <c r="F58" s="41">
        <v>0</v>
      </c>
      <c r="G58" s="42">
        <v>0</v>
      </c>
      <c r="H58" s="41">
        <v>0</v>
      </c>
      <c r="I58" s="42">
        <v>0</v>
      </c>
      <c r="J58" s="41">
        <v>0</v>
      </c>
      <c r="K58" s="42">
        <v>0</v>
      </c>
      <c r="L58" s="41">
        <v>1</v>
      </c>
      <c r="M58" s="42">
        <v>0</v>
      </c>
      <c r="N58" s="41">
        <v>0</v>
      </c>
      <c r="O58" s="42">
        <v>0</v>
      </c>
      <c r="P58" s="41">
        <v>1</v>
      </c>
      <c r="Q58" s="42">
        <v>0</v>
      </c>
      <c r="R58" s="41">
        <v>1</v>
      </c>
      <c r="S58" s="42">
        <v>0</v>
      </c>
      <c r="T58" s="41">
        <v>0</v>
      </c>
      <c r="U58" s="42">
        <v>0</v>
      </c>
      <c r="V58" s="41">
        <v>0</v>
      </c>
      <c r="W58" s="42">
        <v>0</v>
      </c>
      <c r="X58" s="41">
        <v>0</v>
      </c>
      <c r="Y58" s="42">
        <v>2</v>
      </c>
      <c r="Z58" s="41">
        <v>0</v>
      </c>
      <c r="AA58" s="42">
        <v>2</v>
      </c>
      <c r="AB58" s="41">
        <v>4</v>
      </c>
      <c r="AC58" s="42">
        <v>1</v>
      </c>
      <c r="AD58" s="41">
        <v>4</v>
      </c>
      <c r="AE58" s="42">
        <v>3</v>
      </c>
      <c r="AF58" s="41">
        <v>5</v>
      </c>
      <c r="AG58" s="42">
        <v>0</v>
      </c>
      <c r="AH58" s="41">
        <v>1</v>
      </c>
      <c r="AI58" s="42">
        <v>1</v>
      </c>
      <c r="AJ58" s="41">
        <v>3</v>
      </c>
      <c r="AK58" s="42">
        <v>2</v>
      </c>
      <c r="AL58" s="41">
        <v>2</v>
      </c>
      <c r="AM58" s="42">
        <v>0</v>
      </c>
      <c r="AN58" s="41">
        <v>1</v>
      </c>
      <c r="AO58" s="42">
        <v>1</v>
      </c>
      <c r="AP58" s="41">
        <v>3</v>
      </c>
      <c r="AQ58" s="42">
        <v>0</v>
      </c>
      <c r="AR58" s="41">
        <v>2</v>
      </c>
      <c r="AS58" s="42">
        <v>3</v>
      </c>
      <c r="AT58" s="41">
        <v>2</v>
      </c>
      <c r="AU58" s="42">
        <v>3</v>
      </c>
      <c r="AV58" s="41">
        <v>3</v>
      </c>
      <c r="AW58" s="42">
        <v>1</v>
      </c>
      <c r="AX58" s="41">
        <v>5</v>
      </c>
      <c r="AY58" s="42">
        <v>2</v>
      </c>
      <c r="AZ58" s="41">
        <v>1</v>
      </c>
      <c r="BA58" s="42">
        <v>0</v>
      </c>
      <c r="BB58" s="41">
        <v>1</v>
      </c>
      <c r="BC58" s="42">
        <v>3</v>
      </c>
      <c r="BD58" s="41">
        <v>4</v>
      </c>
      <c r="BE58" s="42">
        <v>3</v>
      </c>
      <c r="BF58" s="41">
        <v>6</v>
      </c>
      <c r="BG58" s="42">
        <v>1</v>
      </c>
      <c r="BH58" s="41">
        <v>2</v>
      </c>
      <c r="BI58" s="42">
        <v>3</v>
      </c>
      <c r="BJ58" s="41">
        <v>3</v>
      </c>
      <c r="BK58" s="42">
        <v>3</v>
      </c>
      <c r="BL58" s="41">
        <v>2</v>
      </c>
      <c r="BM58" s="42">
        <v>2</v>
      </c>
      <c r="BN58" s="38">
        <v>1</v>
      </c>
      <c r="BO58" s="39">
        <v>1</v>
      </c>
      <c r="BP58" s="39">
        <v>2</v>
      </c>
      <c r="BQ58" s="39">
        <v>6</v>
      </c>
      <c r="BR58" s="12">
        <f t="shared" si="18"/>
        <v>2.4761904761904763</v>
      </c>
      <c r="BS58" s="12">
        <f t="shared" si="19"/>
        <v>1.6618979396776332</v>
      </c>
      <c r="BT58" s="12">
        <f t="shared" si="20"/>
        <v>2</v>
      </c>
      <c r="BU58" s="12">
        <f t="shared" si="21"/>
        <v>6</v>
      </c>
      <c r="BV58" s="14" t="str">
        <f t="shared" si="22"/>
        <v/>
      </c>
      <c r="BW58" s="14" t="str">
        <f t="shared" si="23"/>
        <v/>
      </c>
      <c r="BX58" s="14" t="str">
        <f t="shared" si="24"/>
        <v/>
      </c>
      <c r="BY58" s="14" t="str">
        <f t="shared" si="25"/>
        <v/>
      </c>
      <c r="BZ58" s="37">
        <f t="shared" si="26"/>
        <v>0</v>
      </c>
      <c r="CA58" s="15">
        <f t="shared" si="27"/>
        <v>9.0909090909090887E-3</v>
      </c>
      <c r="CB58" s="16">
        <f t="shared" si="28"/>
        <v>3.6713286713286703E-3</v>
      </c>
      <c r="CC58" s="9" t="str">
        <f t="shared" si="29"/>
        <v/>
      </c>
      <c r="CD58" s="9" t="str">
        <f t="shared" si="30"/>
        <v/>
      </c>
      <c r="CE58" s="15">
        <f t="shared" si="31"/>
        <v>-0.15454545454545457</v>
      </c>
      <c r="CF58" s="15">
        <f t="shared" si="32"/>
        <v>2.9090909090909092</v>
      </c>
      <c r="CG58" s="15">
        <f t="shared" si="33"/>
        <v>-5.3125000000000006E-2</v>
      </c>
      <c r="CH58" s="9" t="str">
        <f t="shared" si="34"/>
        <v/>
      </c>
      <c r="CI58" s="9" t="str">
        <f t="shared" si="35"/>
        <v/>
      </c>
    </row>
    <row r="59" spans="1:87" x14ac:dyDescent="0.25">
      <c r="A59" s="33">
        <v>165</v>
      </c>
      <c r="B59" s="33">
        <v>219</v>
      </c>
      <c r="C59" s="17" t="s">
        <v>79</v>
      </c>
      <c r="D59" s="18">
        <v>4</v>
      </c>
      <c r="E59" s="34">
        <v>1</v>
      </c>
      <c r="F59" s="18">
        <v>0</v>
      </c>
      <c r="G59" s="34">
        <v>0</v>
      </c>
      <c r="H59" s="18">
        <v>0</v>
      </c>
      <c r="I59" s="34">
        <v>0</v>
      </c>
      <c r="J59" s="18">
        <v>0</v>
      </c>
      <c r="K59" s="34">
        <v>0</v>
      </c>
      <c r="L59" s="18">
        <v>1</v>
      </c>
      <c r="M59" s="34">
        <v>0</v>
      </c>
      <c r="N59" s="18">
        <v>0</v>
      </c>
      <c r="O59" s="34">
        <v>0</v>
      </c>
      <c r="P59" s="18">
        <v>0</v>
      </c>
      <c r="Q59" s="34">
        <v>0</v>
      </c>
      <c r="R59" s="18">
        <v>0</v>
      </c>
      <c r="S59" s="34">
        <v>0</v>
      </c>
      <c r="T59" s="18">
        <v>0</v>
      </c>
      <c r="U59" s="34">
        <v>1</v>
      </c>
      <c r="V59" s="18">
        <v>0</v>
      </c>
      <c r="W59" s="34">
        <v>0</v>
      </c>
      <c r="X59" s="18">
        <v>1</v>
      </c>
      <c r="Y59" s="34">
        <v>1</v>
      </c>
      <c r="Z59" s="18">
        <v>1</v>
      </c>
      <c r="AA59" s="34">
        <v>1</v>
      </c>
      <c r="AB59" s="18">
        <v>0</v>
      </c>
      <c r="AC59" s="34">
        <v>0</v>
      </c>
      <c r="AD59" s="18">
        <v>1</v>
      </c>
      <c r="AE59" s="34">
        <v>1</v>
      </c>
      <c r="AF59" s="18">
        <v>4</v>
      </c>
      <c r="AG59" s="34">
        <v>3</v>
      </c>
      <c r="AH59" s="18">
        <v>1</v>
      </c>
      <c r="AI59" s="34">
        <v>2</v>
      </c>
      <c r="AJ59" s="18">
        <v>0</v>
      </c>
      <c r="AK59" s="34">
        <v>0</v>
      </c>
      <c r="AL59" s="18">
        <v>0</v>
      </c>
      <c r="AM59" s="34">
        <v>0</v>
      </c>
      <c r="AN59" s="18">
        <v>2</v>
      </c>
      <c r="AO59" s="34">
        <v>0</v>
      </c>
      <c r="AP59" s="18">
        <v>0</v>
      </c>
      <c r="AQ59" s="34">
        <v>1</v>
      </c>
      <c r="AR59" s="18">
        <v>1</v>
      </c>
      <c r="AS59" s="34">
        <v>1</v>
      </c>
      <c r="AT59" s="18">
        <v>1</v>
      </c>
      <c r="AU59" s="34">
        <v>0</v>
      </c>
      <c r="AV59" s="18">
        <v>1</v>
      </c>
      <c r="AW59" s="34">
        <v>1</v>
      </c>
      <c r="AX59" s="18">
        <v>0</v>
      </c>
      <c r="AY59" s="34">
        <v>1</v>
      </c>
      <c r="AZ59" s="18">
        <v>1</v>
      </c>
      <c r="BA59" s="34">
        <v>0</v>
      </c>
      <c r="BB59" s="18">
        <v>0</v>
      </c>
      <c r="BC59" s="34">
        <v>0</v>
      </c>
      <c r="BD59" s="18">
        <v>0</v>
      </c>
      <c r="BE59" s="34">
        <v>0</v>
      </c>
      <c r="BF59" s="18">
        <v>0</v>
      </c>
      <c r="BG59" s="34">
        <v>0</v>
      </c>
      <c r="BH59" s="18">
        <v>0</v>
      </c>
      <c r="BI59" s="34">
        <v>0</v>
      </c>
      <c r="BJ59" s="18">
        <v>0</v>
      </c>
      <c r="BK59" s="34">
        <v>0</v>
      </c>
      <c r="BL59" s="18">
        <v>0</v>
      </c>
      <c r="BM59" s="34">
        <v>0</v>
      </c>
      <c r="BN59" s="38">
        <v>0</v>
      </c>
      <c r="BO59" s="39">
        <v>0</v>
      </c>
      <c r="BP59" s="39">
        <v>1</v>
      </c>
      <c r="BQ59" s="39">
        <v>1</v>
      </c>
      <c r="BR59" s="12">
        <f t="shared" si="18"/>
        <v>0.23809523809523808</v>
      </c>
      <c r="BS59" s="12">
        <f t="shared" si="19"/>
        <v>0.43643578047198472</v>
      </c>
      <c r="BT59" s="12">
        <f t="shared" si="20"/>
        <v>0</v>
      </c>
      <c r="BU59" s="12">
        <f t="shared" si="21"/>
        <v>4</v>
      </c>
      <c r="BV59" s="14" t="str">
        <f t="shared" si="22"/>
        <v/>
      </c>
      <c r="BW59" s="14" t="str">
        <f t="shared" si="23"/>
        <v/>
      </c>
      <c r="BX59" s="14" t="str">
        <f t="shared" si="24"/>
        <v/>
      </c>
      <c r="BY59" s="14" t="str">
        <f t="shared" si="25"/>
        <v/>
      </c>
      <c r="BZ59" s="37" t="str">
        <f t="shared" si="26"/>
        <v/>
      </c>
      <c r="CA59" s="15">
        <f t="shared" si="27"/>
        <v>-5.0649350649350652E-2</v>
      </c>
      <c r="CB59" s="16">
        <f t="shared" si="28"/>
        <v>-0.21272727272727276</v>
      </c>
      <c r="CC59" s="9" t="str">
        <f t="shared" si="29"/>
        <v/>
      </c>
      <c r="CD59" s="9" t="str">
        <f t="shared" si="30"/>
        <v/>
      </c>
      <c r="CE59" s="15">
        <f t="shared" si="31"/>
        <v>0</v>
      </c>
      <c r="CF59" s="15">
        <f t="shared" si="32"/>
        <v>0</v>
      </c>
      <c r="CG59" s="15" t="e">
        <f t="shared" si="33"/>
        <v>#DIV/0!</v>
      </c>
      <c r="CH59" s="9" t="str">
        <f t="shared" si="34"/>
        <v/>
      </c>
      <c r="CI59" s="9" t="str">
        <f t="shared" si="35"/>
        <v/>
      </c>
    </row>
    <row r="60" spans="1:87" x14ac:dyDescent="0.25">
      <c r="A60" s="33">
        <v>173</v>
      </c>
      <c r="B60" s="33">
        <v>228</v>
      </c>
      <c r="C60" s="17" t="s">
        <v>80</v>
      </c>
      <c r="D60" s="18">
        <v>6</v>
      </c>
      <c r="E60" s="34">
        <v>0</v>
      </c>
      <c r="F60" s="18">
        <v>0</v>
      </c>
      <c r="G60" s="34">
        <v>0</v>
      </c>
      <c r="H60" s="18">
        <v>0</v>
      </c>
      <c r="I60" s="34">
        <v>0</v>
      </c>
      <c r="J60" s="18">
        <v>0</v>
      </c>
      <c r="K60" s="34">
        <v>3</v>
      </c>
      <c r="L60" s="18">
        <v>0</v>
      </c>
      <c r="M60" s="34">
        <v>0</v>
      </c>
      <c r="N60" s="18">
        <v>0</v>
      </c>
      <c r="O60" s="34">
        <v>1</v>
      </c>
      <c r="P60" s="18">
        <v>0</v>
      </c>
      <c r="Q60" s="34">
        <v>0</v>
      </c>
      <c r="R60" s="18">
        <v>0</v>
      </c>
      <c r="S60" s="34">
        <v>0</v>
      </c>
      <c r="T60" s="18">
        <v>0</v>
      </c>
      <c r="U60" s="34">
        <v>0</v>
      </c>
      <c r="V60" s="18">
        <v>0</v>
      </c>
      <c r="W60" s="34">
        <v>0</v>
      </c>
      <c r="X60" s="18">
        <v>2</v>
      </c>
      <c r="Y60" s="34">
        <v>0</v>
      </c>
      <c r="Z60" s="18">
        <v>0</v>
      </c>
      <c r="AA60" s="34">
        <v>0</v>
      </c>
      <c r="AB60" s="18">
        <v>0</v>
      </c>
      <c r="AC60" s="34">
        <v>0</v>
      </c>
      <c r="AD60" s="18">
        <v>0</v>
      </c>
      <c r="AE60" s="34">
        <v>0</v>
      </c>
      <c r="AF60" s="18">
        <v>0</v>
      </c>
      <c r="AG60" s="34">
        <v>0</v>
      </c>
      <c r="AH60" s="18">
        <v>0</v>
      </c>
      <c r="AI60" s="34">
        <v>0</v>
      </c>
      <c r="AJ60" s="18">
        <v>0</v>
      </c>
      <c r="AK60" s="34">
        <v>0</v>
      </c>
      <c r="AL60" s="18">
        <v>0</v>
      </c>
      <c r="AM60" s="34">
        <v>0</v>
      </c>
      <c r="AN60" s="18">
        <v>0</v>
      </c>
      <c r="AO60" s="34">
        <v>0</v>
      </c>
      <c r="AP60" s="18">
        <v>0</v>
      </c>
      <c r="AQ60" s="34">
        <v>0</v>
      </c>
      <c r="AR60" s="18">
        <v>0</v>
      </c>
      <c r="AS60" s="34">
        <v>0</v>
      </c>
      <c r="AT60" s="18">
        <v>0</v>
      </c>
      <c r="AU60" s="34">
        <v>0</v>
      </c>
      <c r="AV60" s="18">
        <v>0</v>
      </c>
      <c r="AW60" s="34">
        <v>0</v>
      </c>
      <c r="AX60" s="18">
        <v>0</v>
      </c>
      <c r="AY60" s="34">
        <v>0</v>
      </c>
      <c r="AZ60" s="18">
        <v>0</v>
      </c>
      <c r="BA60" s="34">
        <v>0</v>
      </c>
      <c r="BB60" s="18">
        <v>0</v>
      </c>
      <c r="BC60" s="34">
        <v>0</v>
      </c>
      <c r="BD60" s="18">
        <v>0</v>
      </c>
      <c r="BE60" s="34">
        <v>0</v>
      </c>
      <c r="BF60" s="18">
        <v>0</v>
      </c>
      <c r="BG60" s="34">
        <v>0</v>
      </c>
      <c r="BH60" s="18">
        <v>0</v>
      </c>
      <c r="BI60" s="34">
        <v>0</v>
      </c>
      <c r="BJ60" s="18">
        <v>0</v>
      </c>
      <c r="BK60" s="34">
        <v>0</v>
      </c>
      <c r="BL60" s="18">
        <v>0</v>
      </c>
      <c r="BM60" s="34">
        <v>1</v>
      </c>
      <c r="BN60" s="38">
        <v>0</v>
      </c>
      <c r="BO60" s="39">
        <v>0</v>
      </c>
      <c r="BP60" s="39">
        <v>0</v>
      </c>
      <c r="BQ60" s="39">
        <v>0</v>
      </c>
      <c r="BR60" s="12">
        <f t="shared" si="18"/>
        <v>4.7619047619047616E-2</v>
      </c>
      <c r="BS60" s="12">
        <f t="shared" si="19"/>
        <v>0.21821789023599236</v>
      </c>
      <c r="BT60" s="12">
        <f t="shared" si="20"/>
        <v>0</v>
      </c>
      <c r="BU60" s="12">
        <f t="shared" si="21"/>
        <v>3</v>
      </c>
      <c r="BV60" s="14" t="str">
        <f t="shared" si="22"/>
        <v>High</v>
      </c>
      <c r="BW60" s="14" t="str">
        <f t="shared" si="23"/>
        <v/>
      </c>
      <c r="BX60" s="14" t="str">
        <f t="shared" si="24"/>
        <v/>
      </c>
      <c r="BY60" s="14" t="str">
        <f t="shared" si="25"/>
        <v/>
      </c>
      <c r="BZ60" s="37">
        <f t="shared" si="26"/>
        <v>0.90909090909090906</v>
      </c>
      <c r="CA60" s="15">
        <f t="shared" si="27"/>
        <v>1.2987012987012988E-2</v>
      </c>
      <c r="CB60" s="16">
        <f t="shared" si="28"/>
        <v>0.27272727272727276</v>
      </c>
      <c r="CC60" s="9" t="str">
        <f t="shared" si="29"/>
        <v/>
      </c>
      <c r="CD60" s="9" t="str">
        <f t="shared" si="30"/>
        <v/>
      </c>
      <c r="CE60" s="15">
        <f t="shared" si="31"/>
        <v>4.5454545454545449E-2</v>
      </c>
      <c r="CF60" s="15">
        <f t="shared" si="32"/>
        <v>9.0909090909090912E-2</v>
      </c>
      <c r="CG60" s="15">
        <f t="shared" si="33"/>
        <v>0.49999999999999994</v>
      </c>
      <c r="CH60" s="9" t="str">
        <f t="shared" si="34"/>
        <v/>
      </c>
      <c r="CI60" s="9" t="str">
        <f t="shared" si="35"/>
        <v/>
      </c>
    </row>
    <row r="61" spans="1:87" x14ac:dyDescent="0.25">
      <c r="A61" s="33">
        <v>176</v>
      </c>
      <c r="B61" s="33">
        <v>231</v>
      </c>
      <c r="C61" s="17" t="s">
        <v>81</v>
      </c>
      <c r="D61" s="18">
        <v>1</v>
      </c>
      <c r="E61" s="34">
        <v>4</v>
      </c>
      <c r="F61" s="18">
        <v>0</v>
      </c>
      <c r="G61" s="34">
        <v>9</v>
      </c>
      <c r="H61" s="18">
        <v>2</v>
      </c>
      <c r="I61" s="34">
        <v>0</v>
      </c>
      <c r="J61" s="18">
        <v>0</v>
      </c>
      <c r="K61" s="34">
        <v>0</v>
      </c>
      <c r="L61" s="18">
        <v>0</v>
      </c>
      <c r="M61" s="34">
        <v>5</v>
      </c>
      <c r="N61" s="18">
        <v>6</v>
      </c>
      <c r="O61" s="34">
        <v>1</v>
      </c>
      <c r="P61" s="18">
        <v>5</v>
      </c>
      <c r="Q61" s="34">
        <v>3</v>
      </c>
      <c r="R61" s="18">
        <v>0</v>
      </c>
      <c r="S61" s="34">
        <v>11</v>
      </c>
      <c r="T61" s="18">
        <v>0</v>
      </c>
      <c r="U61" s="34">
        <v>0</v>
      </c>
      <c r="V61" s="18">
        <v>0</v>
      </c>
      <c r="W61" s="34">
        <v>0</v>
      </c>
      <c r="X61" s="18">
        <v>8</v>
      </c>
      <c r="Y61" s="34">
        <v>4</v>
      </c>
      <c r="Z61" s="18">
        <v>23</v>
      </c>
      <c r="AA61" s="34">
        <v>24</v>
      </c>
      <c r="AB61" s="18">
        <v>17</v>
      </c>
      <c r="AC61" s="34">
        <v>15</v>
      </c>
      <c r="AD61" s="18">
        <v>32</v>
      </c>
      <c r="AE61" s="34">
        <v>35</v>
      </c>
      <c r="AF61" s="18">
        <v>35</v>
      </c>
      <c r="AG61" s="34">
        <v>27</v>
      </c>
      <c r="AH61" s="18">
        <v>28</v>
      </c>
      <c r="AI61" s="34">
        <v>36</v>
      </c>
      <c r="AJ61" s="18">
        <v>48</v>
      </c>
      <c r="AK61" s="34">
        <v>22</v>
      </c>
      <c r="AL61" s="18">
        <v>46</v>
      </c>
      <c r="AM61" s="34">
        <v>53</v>
      </c>
      <c r="AN61" s="18">
        <v>93</v>
      </c>
      <c r="AO61" s="34">
        <v>43</v>
      </c>
      <c r="AP61" s="18">
        <v>72</v>
      </c>
      <c r="AQ61" s="34">
        <v>85</v>
      </c>
      <c r="AR61" s="18">
        <v>115</v>
      </c>
      <c r="AS61" s="34">
        <v>204</v>
      </c>
      <c r="AT61" s="18">
        <v>27</v>
      </c>
      <c r="AU61" s="34">
        <v>86</v>
      </c>
      <c r="AV61" s="18">
        <v>228</v>
      </c>
      <c r="AW61" s="34">
        <v>35</v>
      </c>
      <c r="AX61" s="18">
        <v>83</v>
      </c>
      <c r="AY61" s="34">
        <v>145</v>
      </c>
      <c r="AZ61" s="18">
        <v>218</v>
      </c>
      <c r="BA61" s="34">
        <v>145</v>
      </c>
      <c r="BB61" s="18">
        <v>66</v>
      </c>
      <c r="BC61" s="34">
        <v>80</v>
      </c>
      <c r="BD61" s="18">
        <v>102</v>
      </c>
      <c r="BE61" s="34">
        <v>121</v>
      </c>
      <c r="BF61" s="18">
        <v>134</v>
      </c>
      <c r="BG61" s="34">
        <v>110</v>
      </c>
      <c r="BH61" s="18">
        <v>27</v>
      </c>
      <c r="BI61" s="34">
        <v>127</v>
      </c>
      <c r="BJ61" s="18">
        <v>188</v>
      </c>
      <c r="BK61" s="34">
        <v>213</v>
      </c>
      <c r="BL61" s="18">
        <v>169</v>
      </c>
      <c r="BM61" s="34">
        <v>95</v>
      </c>
      <c r="BN61" s="38">
        <v>121</v>
      </c>
      <c r="BO61" s="39">
        <v>99</v>
      </c>
      <c r="BP61" s="39">
        <v>103</v>
      </c>
      <c r="BQ61" s="39">
        <v>132</v>
      </c>
      <c r="BR61" s="12">
        <f t="shared" si="18"/>
        <v>119.66666666666667</v>
      </c>
      <c r="BS61" s="12">
        <f t="shared" si="19"/>
        <v>50.226818865356528</v>
      </c>
      <c r="BT61" s="12">
        <f t="shared" si="20"/>
        <v>121</v>
      </c>
      <c r="BU61" s="12">
        <f t="shared" si="21"/>
        <v>228</v>
      </c>
      <c r="BV61" s="14" t="str">
        <f t="shared" si="22"/>
        <v/>
      </c>
      <c r="BW61" s="14" t="str">
        <f t="shared" si="23"/>
        <v/>
      </c>
      <c r="BX61" s="14" t="str">
        <f t="shared" si="24"/>
        <v/>
      </c>
      <c r="BY61" s="14" t="str">
        <f t="shared" si="25"/>
        <v/>
      </c>
      <c r="BZ61" s="37">
        <f t="shared" si="26"/>
        <v>0</v>
      </c>
      <c r="CA61" s="15">
        <f t="shared" si="27"/>
        <v>1.0285714285714287</v>
      </c>
      <c r="CB61" s="16">
        <f t="shared" si="28"/>
        <v>8.595304417031437E-3</v>
      </c>
      <c r="CC61" s="9" t="str">
        <f t="shared" si="29"/>
        <v/>
      </c>
      <c r="CD61" s="9" t="str">
        <f t="shared" si="30"/>
        <v/>
      </c>
      <c r="CE61" s="15">
        <f t="shared" si="31"/>
        <v>6.7636363636363637</v>
      </c>
      <c r="CF61" s="15">
        <f t="shared" si="32"/>
        <v>124.18181818181819</v>
      </c>
      <c r="CG61" s="15">
        <f t="shared" si="33"/>
        <v>5.4465592972181551E-2</v>
      </c>
      <c r="CH61" s="9" t="str">
        <f t="shared" si="34"/>
        <v>increasing</v>
      </c>
      <c r="CI61" s="9" t="str">
        <f t="shared" si="35"/>
        <v/>
      </c>
    </row>
    <row r="62" spans="1:87" x14ac:dyDescent="0.25">
      <c r="A62" s="33">
        <v>177</v>
      </c>
      <c r="B62" s="33">
        <v>232</v>
      </c>
      <c r="C62" s="17" t="s">
        <v>82</v>
      </c>
      <c r="D62" s="18">
        <v>5</v>
      </c>
      <c r="E62" s="34">
        <v>0</v>
      </c>
      <c r="F62" s="18">
        <v>0</v>
      </c>
      <c r="G62" s="34">
        <v>0</v>
      </c>
      <c r="H62" s="18">
        <v>3</v>
      </c>
      <c r="I62" s="34">
        <v>2</v>
      </c>
      <c r="J62" s="18">
        <v>0</v>
      </c>
      <c r="K62" s="34">
        <v>1</v>
      </c>
      <c r="L62" s="18">
        <v>0</v>
      </c>
      <c r="M62" s="34">
        <v>0</v>
      </c>
      <c r="N62" s="18">
        <v>0</v>
      </c>
      <c r="O62" s="34">
        <v>0</v>
      </c>
      <c r="P62" s="18">
        <v>0</v>
      </c>
      <c r="Q62" s="34">
        <v>0</v>
      </c>
      <c r="R62" s="18">
        <v>0</v>
      </c>
      <c r="S62" s="34">
        <v>0</v>
      </c>
      <c r="T62" s="18">
        <v>0</v>
      </c>
      <c r="U62" s="34">
        <v>0</v>
      </c>
      <c r="V62" s="18">
        <v>0</v>
      </c>
      <c r="W62" s="34">
        <v>0</v>
      </c>
      <c r="X62" s="18">
        <v>0</v>
      </c>
      <c r="Y62" s="34">
        <v>0</v>
      </c>
      <c r="Z62" s="18">
        <v>0</v>
      </c>
      <c r="AA62" s="34">
        <v>0</v>
      </c>
      <c r="AB62" s="18">
        <v>0</v>
      </c>
      <c r="AC62" s="34">
        <v>0</v>
      </c>
      <c r="AD62" s="18">
        <v>0</v>
      </c>
      <c r="AE62" s="34">
        <v>0</v>
      </c>
      <c r="AF62" s="18">
        <v>0</v>
      </c>
      <c r="AG62" s="34">
        <v>0</v>
      </c>
      <c r="AH62" s="18">
        <v>0</v>
      </c>
      <c r="AI62" s="34">
        <v>0</v>
      </c>
      <c r="AJ62" s="18">
        <v>0</v>
      </c>
      <c r="AK62" s="34">
        <v>0</v>
      </c>
      <c r="AL62" s="18">
        <v>0</v>
      </c>
      <c r="AM62" s="34">
        <v>0</v>
      </c>
      <c r="AN62" s="18">
        <v>0</v>
      </c>
      <c r="AO62" s="34">
        <v>1</v>
      </c>
      <c r="AP62" s="18">
        <v>1</v>
      </c>
      <c r="AQ62" s="34">
        <v>1</v>
      </c>
      <c r="AR62" s="18">
        <v>0</v>
      </c>
      <c r="AS62" s="34">
        <v>3</v>
      </c>
      <c r="AT62" s="18">
        <v>1</v>
      </c>
      <c r="AU62" s="34">
        <v>0</v>
      </c>
      <c r="AV62" s="18">
        <v>0</v>
      </c>
      <c r="AW62" s="34">
        <v>1</v>
      </c>
      <c r="AX62" s="18">
        <v>4</v>
      </c>
      <c r="AY62" s="34">
        <v>0</v>
      </c>
      <c r="AZ62" s="18">
        <v>0</v>
      </c>
      <c r="BA62" s="34">
        <v>3</v>
      </c>
      <c r="BB62" s="18">
        <v>1</v>
      </c>
      <c r="BC62" s="34">
        <v>0</v>
      </c>
      <c r="BD62" s="18">
        <v>1</v>
      </c>
      <c r="BE62" s="34">
        <v>0</v>
      </c>
      <c r="BF62" s="18">
        <v>0</v>
      </c>
      <c r="BG62" s="34">
        <v>0</v>
      </c>
      <c r="BH62" s="18">
        <v>0</v>
      </c>
      <c r="BI62" s="34">
        <v>0</v>
      </c>
      <c r="BJ62" s="18">
        <v>0</v>
      </c>
      <c r="BK62" s="34">
        <v>0</v>
      </c>
      <c r="BL62" s="18">
        <v>3</v>
      </c>
      <c r="BM62" s="34">
        <v>0</v>
      </c>
      <c r="BN62" s="38">
        <v>0</v>
      </c>
      <c r="BO62" s="39">
        <v>1</v>
      </c>
      <c r="BP62" s="39">
        <v>1</v>
      </c>
      <c r="BQ62" s="39">
        <v>1</v>
      </c>
      <c r="BR62" s="12">
        <f t="shared" si="18"/>
        <v>0.76190476190476186</v>
      </c>
      <c r="BS62" s="12">
        <f t="shared" si="19"/>
        <v>1.1791845447071423</v>
      </c>
      <c r="BT62" s="12">
        <f t="shared" si="20"/>
        <v>0</v>
      </c>
      <c r="BU62" s="12">
        <f t="shared" si="21"/>
        <v>4</v>
      </c>
      <c r="BV62" s="14" t="str">
        <f t="shared" si="22"/>
        <v/>
      </c>
      <c r="BW62" s="14" t="str">
        <f t="shared" si="23"/>
        <v/>
      </c>
      <c r="BX62" s="14" t="str">
        <f t="shared" si="24"/>
        <v/>
      </c>
      <c r="BY62" s="14" t="str">
        <f t="shared" si="25"/>
        <v/>
      </c>
      <c r="BZ62" s="37" t="str">
        <f t="shared" si="26"/>
        <v/>
      </c>
      <c r="CA62" s="15">
        <f t="shared" si="27"/>
        <v>-5.7142857142857141E-2</v>
      </c>
      <c r="CB62" s="16">
        <f t="shared" si="28"/>
        <v>-7.4999999999999997E-2</v>
      </c>
      <c r="CC62" s="9" t="str">
        <f t="shared" si="29"/>
        <v/>
      </c>
      <c r="CD62" s="9" t="str">
        <f t="shared" si="30"/>
        <v/>
      </c>
      <c r="CE62" s="15">
        <f t="shared" si="31"/>
        <v>7.2727272727272724E-2</v>
      </c>
      <c r="CF62" s="15">
        <f t="shared" si="32"/>
        <v>0.36363636363636365</v>
      </c>
      <c r="CG62" s="15">
        <f t="shared" si="33"/>
        <v>0.19999999999999998</v>
      </c>
      <c r="CH62" s="9" t="str">
        <f t="shared" si="34"/>
        <v/>
      </c>
      <c r="CI62" s="9" t="str">
        <f t="shared" si="35"/>
        <v/>
      </c>
    </row>
    <row r="63" spans="1:87" x14ac:dyDescent="0.25">
      <c r="A63" s="33">
        <v>178</v>
      </c>
      <c r="B63" s="33">
        <v>233</v>
      </c>
      <c r="C63" s="17" t="s">
        <v>83</v>
      </c>
      <c r="D63" s="18">
        <v>1</v>
      </c>
      <c r="E63" s="34">
        <v>7</v>
      </c>
      <c r="F63" s="18">
        <v>0</v>
      </c>
      <c r="G63" s="34">
        <v>4</v>
      </c>
      <c r="H63" s="18">
        <v>0</v>
      </c>
      <c r="I63" s="34">
        <v>9</v>
      </c>
      <c r="J63" s="18">
        <v>0</v>
      </c>
      <c r="K63" s="34">
        <v>16</v>
      </c>
      <c r="L63" s="18">
        <v>7</v>
      </c>
      <c r="M63" s="34">
        <v>7</v>
      </c>
      <c r="N63" s="18">
        <v>1</v>
      </c>
      <c r="O63" s="34">
        <v>10</v>
      </c>
      <c r="P63" s="18">
        <v>8</v>
      </c>
      <c r="Q63" s="34">
        <v>8</v>
      </c>
      <c r="R63" s="18">
        <v>2</v>
      </c>
      <c r="S63" s="34">
        <v>12</v>
      </c>
      <c r="T63" s="18">
        <v>0</v>
      </c>
      <c r="U63" s="34">
        <v>21</v>
      </c>
      <c r="V63" s="18">
        <v>0</v>
      </c>
      <c r="W63" s="34">
        <v>10</v>
      </c>
      <c r="X63" s="18">
        <v>33</v>
      </c>
      <c r="Y63" s="34">
        <v>20</v>
      </c>
      <c r="Z63" s="18">
        <v>47</v>
      </c>
      <c r="AA63" s="34">
        <v>28</v>
      </c>
      <c r="AB63" s="18">
        <v>23</v>
      </c>
      <c r="AC63" s="34">
        <v>24</v>
      </c>
      <c r="AD63" s="18">
        <v>65</v>
      </c>
      <c r="AE63" s="34">
        <v>15</v>
      </c>
      <c r="AF63" s="18">
        <v>28</v>
      </c>
      <c r="AG63" s="34">
        <v>49</v>
      </c>
      <c r="AH63" s="18">
        <v>66</v>
      </c>
      <c r="AI63" s="34">
        <v>18</v>
      </c>
      <c r="AJ63" s="18">
        <v>31</v>
      </c>
      <c r="AK63" s="34">
        <v>16</v>
      </c>
      <c r="AL63" s="18">
        <v>30</v>
      </c>
      <c r="AM63" s="34">
        <v>32</v>
      </c>
      <c r="AN63" s="18">
        <v>58</v>
      </c>
      <c r="AO63" s="34">
        <v>63</v>
      </c>
      <c r="AP63" s="18">
        <v>11</v>
      </c>
      <c r="AQ63" s="34">
        <v>17</v>
      </c>
      <c r="AR63" s="18">
        <v>16</v>
      </c>
      <c r="AS63" s="34">
        <v>78</v>
      </c>
      <c r="AT63" s="18">
        <v>10</v>
      </c>
      <c r="AU63" s="34">
        <v>14</v>
      </c>
      <c r="AV63" s="18">
        <v>41</v>
      </c>
      <c r="AW63" s="34">
        <v>38</v>
      </c>
      <c r="AX63" s="18">
        <v>120</v>
      </c>
      <c r="AY63" s="34">
        <v>84</v>
      </c>
      <c r="AZ63" s="18">
        <v>29</v>
      </c>
      <c r="BA63" s="34">
        <v>29</v>
      </c>
      <c r="BB63" s="18">
        <v>24</v>
      </c>
      <c r="BC63" s="34">
        <v>11</v>
      </c>
      <c r="BD63" s="18">
        <v>41</v>
      </c>
      <c r="BE63" s="34">
        <v>38</v>
      </c>
      <c r="BF63" s="18">
        <v>16</v>
      </c>
      <c r="BG63" s="34">
        <v>39</v>
      </c>
      <c r="BH63" s="18">
        <v>11</v>
      </c>
      <c r="BI63" s="34">
        <v>44</v>
      </c>
      <c r="BJ63" s="18">
        <v>86</v>
      </c>
      <c r="BK63" s="34">
        <v>51</v>
      </c>
      <c r="BL63" s="18">
        <v>11</v>
      </c>
      <c r="BM63" s="34">
        <v>23</v>
      </c>
      <c r="BN63" s="38">
        <v>21</v>
      </c>
      <c r="BO63" s="39">
        <v>25</v>
      </c>
      <c r="BP63" s="39">
        <v>12</v>
      </c>
      <c r="BQ63" s="39">
        <v>24</v>
      </c>
      <c r="BR63" s="12">
        <f t="shared" si="18"/>
        <v>37</v>
      </c>
      <c r="BS63" s="12">
        <f t="shared" si="19"/>
        <v>28.215244106688143</v>
      </c>
      <c r="BT63" s="12">
        <f t="shared" si="20"/>
        <v>29</v>
      </c>
      <c r="BU63" s="12">
        <f t="shared" si="21"/>
        <v>120</v>
      </c>
      <c r="BV63" s="14" t="str">
        <f t="shared" si="22"/>
        <v/>
      </c>
      <c r="BW63" s="14" t="str">
        <f t="shared" si="23"/>
        <v/>
      </c>
      <c r="BX63" s="14" t="str">
        <f t="shared" si="24"/>
        <v/>
      </c>
      <c r="BY63" s="14" t="str">
        <f t="shared" si="25"/>
        <v/>
      </c>
      <c r="BZ63" s="37">
        <f t="shared" si="26"/>
        <v>0</v>
      </c>
      <c r="CA63" s="15">
        <f t="shared" si="27"/>
        <v>-0.80909090909090908</v>
      </c>
      <c r="CB63" s="16">
        <f t="shared" si="28"/>
        <v>-2.1867321867321866E-2</v>
      </c>
      <c r="CC63" s="9" t="str">
        <f t="shared" si="29"/>
        <v/>
      </c>
      <c r="CD63" s="9" t="str">
        <f t="shared" si="30"/>
        <v/>
      </c>
      <c r="CE63" s="15">
        <f t="shared" si="31"/>
        <v>1.1272727272727274</v>
      </c>
      <c r="CF63" s="15">
        <f t="shared" si="32"/>
        <v>33.727272727272727</v>
      </c>
      <c r="CG63" s="15">
        <f t="shared" si="33"/>
        <v>3.3423180592991916E-2</v>
      </c>
      <c r="CH63" s="9" t="str">
        <f t="shared" si="34"/>
        <v/>
      </c>
      <c r="CI63" s="9" t="str">
        <f t="shared" si="35"/>
        <v/>
      </c>
    </row>
    <row r="64" spans="1:87" x14ac:dyDescent="0.25">
      <c r="A64" s="33">
        <v>179</v>
      </c>
      <c r="B64" s="33">
        <v>234</v>
      </c>
      <c r="C64" s="40" t="s">
        <v>84</v>
      </c>
      <c r="D64" s="41">
        <v>2</v>
      </c>
      <c r="E64" s="42">
        <v>0</v>
      </c>
      <c r="F64" s="41">
        <v>0</v>
      </c>
      <c r="G64" s="42">
        <v>0</v>
      </c>
      <c r="H64" s="41">
        <v>2</v>
      </c>
      <c r="I64" s="42">
        <v>0</v>
      </c>
      <c r="J64" s="41">
        <v>0</v>
      </c>
      <c r="K64" s="42">
        <v>0</v>
      </c>
      <c r="L64" s="41">
        <v>0</v>
      </c>
      <c r="M64" s="42">
        <v>0</v>
      </c>
      <c r="N64" s="41">
        <v>0</v>
      </c>
      <c r="O64" s="42">
        <v>0</v>
      </c>
      <c r="P64" s="41">
        <v>1</v>
      </c>
      <c r="Q64" s="42">
        <v>0</v>
      </c>
      <c r="R64" s="41">
        <v>2</v>
      </c>
      <c r="S64" s="42">
        <v>1</v>
      </c>
      <c r="T64" s="41">
        <v>0</v>
      </c>
      <c r="U64" s="42">
        <v>2</v>
      </c>
      <c r="V64" s="41">
        <v>0</v>
      </c>
      <c r="W64" s="42">
        <v>0</v>
      </c>
      <c r="X64" s="41">
        <v>2</v>
      </c>
      <c r="Y64" s="42">
        <v>6</v>
      </c>
      <c r="Z64" s="41">
        <v>11</v>
      </c>
      <c r="AA64" s="42">
        <v>6</v>
      </c>
      <c r="AB64" s="41">
        <v>6</v>
      </c>
      <c r="AC64" s="42">
        <v>1</v>
      </c>
      <c r="AD64" s="41">
        <v>3</v>
      </c>
      <c r="AE64" s="42">
        <v>7</v>
      </c>
      <c r="AF64" s="41">
        <v>12</v>
      </c>
      <c r="AG64" s="42">
        <v>13</v>
      </c>
      <c r="AH64" s="41">
        <v>1</v>
      </c>
      <c r="AI64" s="42">
        <v>1</v>
      </c>
      <c r="AJ64" s="41">
        <v>5</v>
      </c>
      <c r="AK64" s="42">
        <v>4</v>
      </c>
      <c r="AL64" s="41">
        <v>10</v>
      </c>
      <c r="AM64" s="42">
        <v>7</v>
      </c>
      <c r="AN64" s="41">
        <v>15</v>
      </c>
      <c r="AO64" s="42">
        <v>8</v>
      </c>
      <c r="AP64" s="41">
        <v>7</v>
      </c>
      <c r="AQ64" s="42">
        <v>3</v>
      </c>
      <c r="AR64" s="41">
        <v>2</v>
      </c>
      <c r="AS64" s="42">
        <v>11</v>
      </c>
      <c r="AT64" s="41">
        <v>13</v>
      </c>
      <c r="AU64" s="42">
        <v>5</v>
      </c>
      <c r="AV64" s="41">
        <v>21</v>
      </c>
      <c r="AW64" s="42">
        <v>3</v>
      </c>
      <c r="AX64" s="41">
        <v>8</v>
      </c>
      <c r="AY64" s="42">
        <v>5</v>
      </c>
      <c r="AZ64" s="41">
        <v>10</v>
      </c>
      <c r="BA64" s="42">
        <v>5</v>
      </c>
      <c r="BB64" s="41">
        <v>1</v>
      </c>
      <c r="BC64" s="42">
        <v>5</v>
      </c>
      <c r="BD64" s="41">
        <v>10</v>
      </c>
      <c r="BE64" s="42">
        <v>5</v>
      </c>
      <c r="BF64" s="41">
        <v>5</v>
      </c>
      <c r="BG64" s="42">
        <v>3</v>
      </c>
      <c r="BH64" s="41">
        <v>3</v>
      </c>
      <c r="BI64" s="42">
        <v>3</v>
      </c>
      <c r="BJ64" s="41">
        <v>4</v>
      </c>
      <c r="BK64" s="42">
        <v>3</v>
      </c>
      <c r="BL64" s="41">
        <v>6</v>
      </c>
      <c r="BM64" s="42">
        <v>4</v>
      </c>
      <c r="BN64" s="38">
        <v>2</v>
      </c>
      <c r="BO64" s="39">
        <v>8</v>
      </c>
      <c r="BP64" s="39">
        <v>4</v>
      </c>
      <c r="BQ64" s="39">
        <v>7</v>
      </c>
      <c r="BR64" s="12">
        <f t="shared" si="18"/>
        <v>4.9523809523809526</v>
      </c>
      <c r="BS64" s="12">
        <f t="shared" si="19"/>
        <v>2.4591907302238778</v>
      </c>
      <c r="BT64" s="12">
        <f t="shared" si="20"/>
        <v>5</v>
      </c>
      <c r="BU64" s="12">
        <f t="shared" si="21"/>
        <v>21</v>
      </c>
      <c r="BV64" s="14" t="str">
        <f t="shared" si="22"/>
        <v/>
      </c>
      <c r="BW64" s="14" t="str">
        <f t="shared" si="23"/>
        <v/>
      </c>
      <c r="BX64" s="14" t="str">
        <f t="shared" si="24"/>
        <v/>
      </c>
      <c r="BY64" s="14" t="str">
        <f t="shared" si="25"/>
        <v/>
      </c>
      <c r="BZ64" s="37">
        <f t="shared" si="26"/>
        <v>0</v>
      </c>
      <c r="CA64" s="15">
        <f t="shared" si="27"/>
        <v>-0.39870129870129872</v>
      </c>
      <c r="CB64" s="16">
        <f t="shared" si="28"/>
        <v>-8.0506993006993002E-2</v>
      </c>
      <c r="CC64" s="9" t="str">
        <f t="shared" si="29"/>
        <v/>
      </c>
      <c r="CD64" s="9" t="str">
        <f t="shared" si="30"/>
        <v/>
      </c>
      <c r="CE64" s="15">
        <f t="shared" si="31"/>
        <v>-0.26363636363636361</v>
      </c>
      <c r="CF64" s="15">
        <f t="shared" si="32"/>
        <v>4.6363636363636367</v>
      </c>
      <c r="CG64" s="15">
        <f t="shared" si="33"/>
        <v>-5.6862745098039208E-2</v>
      </c>
      <c r="CH64" s="9" t="str">
        <f t="shared" si="34"/>
        <v/>
      </c>
      <c r="CI64" s="9" t="str">
        <f t="shared" si="35"/>
        <v/>
      </c>
    </row>
    <row r="65" spans="1:87" x14ac:dyDescent="0.25">
      <c r="A65" s="33">
        <v>179.19999694824199</v>
      </c>
      <c r="B65" s="33">
        <v>234</v>
      </c>
      <c r="C65" s="17" t="s">
        <v>85</v>
      </c>
      <c r="D65" s="18">
        <v>4</v>
      </c>
      <c r="E65" s="34">
        <v>0</v>
      </c>
      <c r="F65" s="18">
        <v>0</v>
      </c>
      <c r="G65" s="34">
        <v>0</v>
      </c>
      <c r="H65" s="18">
        <v>0</v>
      </c>
      <c r="I65" s="34">
        <v>0</v>
      </c>
      <c r="J65" s="18">
        <v>0</v>
      </c>
      <c r="K65" s="34">
        <v>0</v>
      </c>
      <c r="L65" s="18">
        <v>0</v>
      </c>
      <c r="M65" s="34">
        <v>0</v>
      </c>
      <c r="N65" s="18">
        <v>0</v>
      </c>
      <c r="O65" s="34">
        <v>0</v>
      </c>
      <c r="P65" s="18">
        <v>0</v>
      </c>
      <c r="Q65" s="34">
        <v>0</v>
      </c>
      <c r="R65" s="18">
        <v>0</v>
      </c>
      <c r="S65" s="34">
        <v>0</v>
      </c>
      <c r="T65" s="18">
        <v>0</v>
      </c>
      <c r="U65" s="34">
        <v>0</v>
      </c>
      <c r="V65" s="18">
        <v>0</v>
      </c>
      <c r="W65" s="34">
        <v>0</v>
      </c>
      <c r="X65" s="18">
        <v>0</v>
      </c>
      <c r="Y65" s="34">
        <v>0</v>
      </c>
      <c r="Z65" s="18">
        <v>0</v>
      </c>
      <c r="AA65" s="34">
        <v>0</v>
      </c>
      <c r="AB65" s="18">
        <v>0</v>
      </c>
      <c r="AC65" s="34">
        <v>0</v>
      </c>
      <c r="AD65" s="18">
        <v>0</v>
      </c>
      <c r="AE65" s="34">
        <v>0</v>
      </c>
      <c r="AF65" s="18">
        <v>0</v>
      </c>
      <c r="AG65" s="34">
        <v>0</v>
      </c>
      <c r="AH65" s="18">
        <v>0</v>
      </c>
      <c r="AI65" s="34">
        <v>0</v>
      </c>
      <c r="AJ65" s="18">
        <v>0</v>
      </c>
      <c r="AK65" s="34">
        <v>0</v>
      </c>
      <c r="AL65" s="18">
        <v>0</v>
      </c>
      <c r="AM65" s="34">
        <v>0</v>
      </c>
      <c r="AN65" s="18">
        <v>0</v>
      </c>
      <c r="AO65" s="34">
        <v>0</v>
      </c>
      <c r="AP65" s="18">
        <v>0</v>
      </c>
      <c r="AQ65" s="34">
        <v>0</v>
      </c>
      <c r="AR65" s="18">
        <v>0</v>
      </c>
      <c r="AS65" s="34">
        <v>0</v>
      </c>
      <c r="AT65" s="18">
        <v>0</v>
      </c>
      <c r="AU65" s="34">
        <v>0</v>
      </c>
      <c r="AV65" s="18">
        <v>0</v>
      </c>
      <c r="AW65" s="34">
        <v>0</v>
      </c>
      <c r="AX65" s="18">
        <v>0</v>
      </c>
      <c r="AY65" s="34">
        <v>0</v>
      </c>
      <c r="AZ65" s="18">
        <v>0</v>
      </c>
      <c r="BA65" s="34">
        <v>0</v>
      </c>
      <c r="BB65" s="18">
        <v>0</v>
      </c>
      <c r="BC65" s="34">
        <v>0</v>
      </c>
      <c r="BD65" s="18">
        <v>0</v>
      </c>
      <c r="BE65" s="34">
        <v>0</v>
      </c>
      <c r="BF65" s="18">
        <v>2</v>
      </c>
      <c r="BG65" s="34">
        <v>4</v>
      </c>
      <c r="BH65" s="18">
        <v>0</v>
      </c>
      <c r="BI65" s="34">
        <v>1</v>
      </c>
      <c r="BJ65" s="18">
        <v>3</v>
      </c>
      <c r="BK65" s="34">
        <v>0</v>
      </c>
      <c r="BL65" s="18">
        <v>0</v>
      </c>
      <c r="BM65" s="34">
        <v>0</v>
      </c>
      <c r="BN65" s="38">
        <v>0</v>
      </c>
      <c r="BO65" s="39">
        <v>0</v>
      </c>
      <c r="BP65" s="39">
        <v>0</v>
      </c>
      <c r="BQ65" s="39">
        <v>0</v>
      </c>
      <c r="BR65" s="12">
        <f t="shared" si="18"/>
        <v>0.47619047619047616</v>
      </c>
      <c r="BS65" s="12">
        <f t="shared" si="19"/>
        <v>1.123345344008138</v>
      </c>
      <c r="BT65" s="12">
        <f t="shared" si="20"/>
        <v>0</v>
      </c>
      <c r="BU65" s="12">
        <f t="shared" si="21"/>
        <v>4</v>
      </c>
      <c r="BV65" s="14" t="str">
        <f t="shared" si="22"/>
        <v/>
      </c>
      <c r="BW65" s="14" t="str">
        <f t="shared" si="23"/>
        <v/>
      </c>
      <c r="BX65" s="14" t="str">
        <f t="shared" si="24"/>
        <v/>
      </c>
      <c r="BY65" s="14" t="str">
        <f t="shared" si="25"/>
        <v/>
      </c>
      <c r="BZ65" s="37" t="str">
        <f t="shared" si="26"/>
        <v/>
      </c>
      <c r="CA65" s="15">
        <f t="shared" si="27"/>
        <v>6.363636363636363E-2</v>
      </c>
      <c r="CB65" s="16">
        <f t="shared" si="28"/>
        <v>0.13363636363636364</v>
      </c>
      <c r="CC65" s="9" t="str">
        <f t="shared" si="29"/>
        <v/>
      </c>
      <c r="CD65" s="9" t="str">
        <f t="shared" si="30"/>
        <v/>
      </c>
      <c r="CE65" s="15">
        <f t="shared" si="31"/>
        <v>-9.090909090909087E-3</v>
      </c>
      <c r="CF65" s="15">
        <f t="shared" si="32"/>
        <v>0.90909090909090906</v>
      </c>
      <c r="CG65" s="15">
        <f t="shared" si="33"/>
        <v>-9.9999999999999967E-3</v>
      </c>
      <c r="CH65" s="9" t="str">
        <f t="shared" si="34"/>
        <v/>
      </c>
      <c r="CI65" s="9" t="str">
        <f t="shared" si="35"/>
        <v/>
      </c>
    </row>
    <row r="66" spans="1:87" x14ac:dyDescent="0.25">
      <c r="A66" s="33">
        <v>216</v>
      </c>
      <c r="B66" s="33">
        <v>241</v>
      </c>
      <c r="C66" s="17" t="s">
        <v>86</v>
      </c>
      <c r="D66" s="18">
        <v>2</v>
      </c>
      <c r="E66" s="34">
        <v>1</v>
      </c>
      <c r="F66" s="18">
        <v>0</v>
      </c>
      <c r="G66" s="34">
        <v>0</v>
      </c>
      <c r="H66" s="18">
        <v>0</v>
      </c>
      <c r="I66" s="34">
        <v>0</v>
      </c>
      <c r="J66" s="18">
        <v>0</v>
      </c>
      <c r="K66" s="34">
        <v>0</v>
      </c>
      <c r="L66" s="18">
        <v>0</v>
      </c>
      <c r="M66" s="34">
        <v>0</v>
      </c>
      <c r="N66" s="18">
        <v>0</v>
      </c>
      <c r="O66" s="34">
        <v>0</v>
      </c>
      <c r="P66" s="18">
        <v>0</v>
      </c>
      <c r="Q66" s="34">
        <v>0</v>
      </c>
      <c r="R66" s="18">
        <v>0</v>
      </c>
      <c r="S66" s="34">
        <v>0</v>
      </c>
      <c r="T66" s="18">
        <v>0</v>
      </c>
      <c r="U66" s="34">
        <v>0</v>
      </c>
      <c r="V66" s="18">
        <v>0</v>
      </c>
      <c r="W66" s="34">
        <v>0</v>
      </c>
      <c r="X66" s="18">
        <v>0</v>
      </c>
      <c r="Y66" s="34">
        <v>0</v>
      </c>
      <c r="Z66" s="18">
        <v>1</v>
      </c>
      <c r="AA66" s="34">
        <v>1</v>
      </c>
      <c r="AB66" s="18">
        <v>1</v>
      </c>
      <c r="AC66" s="34">
        <v>0</v>
      </c>
      <c r="AD66" s="18">
        <v>1</v>
      </c>
      <c r="AE66" s="34">
        <v>8</v>
      </c>
      <c r="AF66" s="18">
        <v>4</v>
      </c>
      <c r="AG66" s="34">
        <v>1</v>
      </c>
      <c r="AH66" s="18">
        <v>3</v>
      </c>
      <c r="AI66" s="34">
        <v>2</v>
      </c>
      <c r="AJ66" s="18">
        <v>8</v>
      </c>
      <c r="AK66" s="34">
        <v>1</v>
      </c>
      <c r="AL66" s="18">
        <v>4</v>
      </c>
      <c r="AM66" s="34">
        <v>1</v>
      </c>
      <c r="AN66" s="18">
        <v>4</v>
      </c>
      <c r="AO66" s="34">
        <v>4</v>
      </c>
      <c r="AP66" s="18">
        <v>2</v>
      </c>
      <c r="AQ66" s="34">
        <v>2</v>
      </c>
      <c r="AR66" s="18">
        <v>5</v>
      </c>
      <c r="AS66" s="34">
        <v>10</v>
      </c>
      <c r="AT66" s="18">
        <v>10</v>
      </c>
      <c r="AU66" s="34">
        <v>16</v>
      </c>
      <c r="AV66" s="18">
        <v>10</v>
      </c>
      <c r="AW66" s="34">
        <v>4</v>
      </c>
      <c r="AX66" s="18">
        <v>4</v>
      </c>
      <c r="AY66" s="34">
        <v>9</v>
      </c>
      <c r="AZ66" s="18">
        <v>10</v>
      </c>
      <c r="BA66" s="34">
        <v>3</v>
      </c>
      <c r="BB66" s="18">
        <v>6</v>
      </c>
      <c r="BC66" s="34">
        <v>6</v>
      </c>
      <c r="BD66" s="18">
        <v>3</v>
      </c>
      <c r="BE66" s="34">
        <v>0</v>
      </c>
      <c r="BF66" s="18">
        <v>4</v>
      </c>
      <c r="BG66" s="34">
        <v>0</v>
      </c>
      <c r="BH66" s="18">
        <v>6</v>
      </c>
      <c r="BI66" s="34">
        <v>9</v>
      </c>
      <c r="BJ66" s="18">
        <v>2</v>
      </c>
      <c r="BK66" s="34">
        <v>4</v>
      </c>
      <c r="BL66" s="18">
        <v>1</v>
      </c>
      <c r="BM66" s="34">
        <v>0</v>
      </c>
      <c r="BN66" s="38">
        <v>4</v>
      </c>
      <c r="BO66" s="39">
        <v>6</v>
      </c>
      <c r="BP66" s="39">
        <v>3</v>
      </c>
      <c r="BQ66" s="39">
        <v>0</v>
      </c>
      <c r="BR66" s="12">
        <f t="shared" si="18"/>
        <v>4</v>
      </c>
      <c r="BS66" s="12">
        <f t="shared" si="19"/>
        <v>3.0166206257996713</v>
      </c>
      <c r="BT66" s="12">
        <f t="shared" si="20"/>
        <v>4</v>
      </c>
      <c r="BU66" s="12">
        <f t="shared" si="21"/>
        <v>16</v>
      </c>
      <c r="BV66" s="14" t="str">
        <f t="shared" si="22"/>
        <v/>
      </c>
      <c r="BW66" s="14" t="str">
        <f t="shared" si="23"/>
        <v>Low</v>
      </c>
      <c r="BX66" s="14" t="str">
        <f t="shared" si="24"/>
        <v/>
      </c>
      <c r="BY66" s="14" t="str">
        <f t="shared" si="25"/>
        <v/>
      </c>
      <c r="BZ66" s="37" t="str">
        <f t="shared" si="26"/>
        <v/>
      </c>
      <c r="CA66" s="15">
        <f t="shared" si="27"/>
        <v>-0.46233766233766244</v>
      </c>
      <c r="CB66" s="16">
        <f t="shared" si="28"/>
        <v>-0.11558441558441561</v>
      </c>
      <c r="CC66" s="9" t="str">
        <f t="shared" si="29"/>
        <v/>
      </c>
      <c r="CD66" s="9" t="str">
        <f t="shared" si="30"/>
        <v/>
      </c>
      <c r="CE66" s="15">
        <f t="shared" si="31"/>
        <v>-0.19090909090909092</v>
      </c>
      <c r="CF66" s="15">
        <f t="shared" si="32"/>
        <v>3.1818181818181817</v>
      </c>
      <c r="CG66" s="15">
        <f t="shared" si="33"/>
        <v>-6.0000000000000005E-2</v>
      </c>
      <c r="CH66" s="9" t="str">
        <f t="shared" si="34"/>
        <v/>
      </c>
      <c r="CI66" s="9" t="str">
        <f t="shared" si="35"/>
        <v/>
      </c>
    </row>
    <row r="67" spans="1:87" x14ac:dyDescent="0.25">
      <c r="A67" s="33">
        <v>217</v>
      </c>
      <c r="B67" s="33">
        <v>242</v>
      </c>
      <c r="C67" s="17" t="s">
        <v>87</v>
      </c>
      <c r="D67" s="18">
        <v>5</v>
      </c>
      <c r="E67" s="34">
        <v>0</v>
      </c>
      <c r="F67" s="18">
        <v>0</v>
      </c>
      <c r="G67" s="34">
        <v>0</v>
      </c>
      <c r="H67" s="18">
        <v>0</v>
      </c>
      <c r="I67" s="34">
        <v>0</v>
      </c>
      <c r="J67" s="18">
        <v>0</v>
      </c>
      <c r="K67" s="34">
        <v>0</v>
      </c>
      <c r="L67" s="18">
        <v>0</v>
      </c>
      <c r="M67" s="34">
        <v>0</v>
      </c>
      <c r="N67" s="18">
        <v>0</v>
      </c>
      <c r="O67" s="34">
        <v>0</v>
      </c>
      <c r="P67" s="18">
        <v>0</v>
      </c>
      <c r="Q67" s="34">
        <v>0</v>
      </c>
      <c r="R67" s="18">
        <v>0</v>
      </c>
      <c r="S67" s="34">
        <v>0</v>
      </c>
      <c r="T67" s="18">
        <v>0</v>
      </c>
      <c r="U67" s="34">
        <v>0</v>
      </c>
      <c r="V67" s="18">
        <v>0</v>
      </c>
      <c r="W67" s="34">
        <v>0</v>
      </c>
      <c r="X67" s="18">
        <v>0</v>
      </c>
      <c r="Y67" s="34">
        <v>0</v>
      </c>
      <c r="Z67" s="18">
        <v>0</v>
      </c>
      <c r="AA67" s="34">
        <v>0</v>
      </c>
      <c r="AB67" s="18">
        <v>0</v>
      </c>
      <c r="AC67" s="34">
        <v>0</v>
      </c>
      <c r="AD67" s="18">
        <v>0</v>
      </c>
      <c r="AE67" s="34">
        <v>0</v>
      </c>
      <c r="AF67" s="18">
        <v>0</v>
      </c>
      <c r="AG67" s="34">
        <v>0</v>
      </c>
      <c r="AH67" s="18">
        <v>0</v>
      </c>
      <c r="AI67" s="34">
        <v>0</v>
      </c>
      <c r="AJ67" s="18">
        <v>0</v>
      </c>
      <c r="AK67" s="34">
        <v>0</v>
      </c>
      <c r="AL67" s="18">
        <v>0</v>
      </c>
      <c r="AM67" s="34">
        <v>0</v>
      </c>
      <c r="AN67" s="18">
        <v>0</v>
      </c>
      <c r="AO67" s="34">
        <v>0</v>
      </c>
      <c r="AP67" s="18">
        <v>1</v>
      </c>
      <c r="AQ67" s="34">
        <v>0</v>
      </c>
      <c r="AR67" s="18">
        <v>0</v>
      </c>
      <c r="AS67" s="34">
        <v>0</v>
      </c>
      <c r="AT67" s="18">
        <v>0</v>
      </c>
      <c r="AU67" s="34">
        <v>0</v>
      </c>
      <c r="AV67" s="18">
        <v>0</v>
      </c>
      <c r="AW67" s="34">
        <v>0</v>
      </c>
      <c r="AX67" s="18">
        <v>0</v>
      </c>
      <c r="AY67" s="34">
        <v>0</v>
      </c>
      <c r="AZ67" s="18">
        <v>0</v>
      </c>
      <c r="BA67" s="34">
        <v>0</v>
      </c>
      <c r="BB67" s="18">
        <v>0</v>
      </c>
      <c r="BC67" s="34">
        <v>0</v>
      </c>
      <c r="BD67" s="18">
        <v>0</v>
      </c>
      <c r="BE67" s="34">
        <v>0</v>
      </c>
      <c r="BF67" s="18">
        <v>1</v>
      </c>
      <c r="BG67" s="34">
        <v>0</v>
      </c>
      <c r="BH67" s="18">
        <v>0</v>
      </c>
      <c r="BI67" s="34">
        <v>0</v>
      </c>
      <c r="BJ67" s="18">
        <v>0</v>
      </c>
      <c r="BK67" s="34">
        <v>0</v>
      </c>
      <c r="BL67" s="18">
        <v>0</v>
      </c>
      <c r="BM67" s="34">
        <v>0</v>
      </c>
      <c r="BN67" s="38">
        <v>0</v>
      </c>
      <c r="BO67" s="39">
        <v>0</v>
      </c>
      <c r="BP67" s="39">
        <v>0</v>
      </c>
      <c r="BQ67" s="39">
        <v>0</v>
      </c>
      <c r="BR67" s="12">
        <f t="shared" ref="BR67:BR98" si="36">AVERAGE(AW67:BQ67)</f>
        <v>4.7619047619047616E-2</v>
      </c>
      <c r="BS67" s="12">
        <f t="shared" ref="BS67:BS98" si="37">STDEV(AW67:BQ67)</f>
        <v>0.21821789023599236</v>
      </c>
      <c r="BT67" s="12">
        <f t="shared" ref="BT67:BT98" si="38">MEDIAN(AW67:BQ67)</f>
        <v>0</v>
      </c>
      <c r="BU67" s="12">
        <f t="shared" ref="BU67:BU98" si="39">MAX(E67:BQ67)</f>
        <v>1</v>
      </c>
      <c r="BV67" s="14" t="str">
        <f t="shared" ref="BV67:BV98" si="40">IF(BM67&gt;(BR67+BS67),"High","")</f>
        <v/>
      </c>
      <c r="BW67" s="14" t="str">
        <f t="shared" ref="BW67:BW98" si="41">IF(BM67&lt;(BR67-BS67),"Low","")</f>
        <v/>
      </c>
      <c r="BX67" s="14" t="str">
        <f t="shared" ref="BX67:BX98" si="42">IF(BM67&gt;MAX(E67:BL67),"Record","")</f>
        <v/>
      </c>
      <c r="BY67" s="14" t="str">
        <f t="shared" ref="BY67:BY98" si="43">IF((BM67&gt;0), (IF(SUM(E67:BL67)=0,"New","")),"")</f>
        <v/>
      </c>
      <c r="BZ67" s="37" t="str">
        <f t="shared" ref="BZ67:BZ98" si="44">IF(BM67&gt;0,(COUNTIF(BC67:BM67,"=0")/COUNTA(BC67:BM67)),"")</f>
        <v/>
      </c>
      <c r="CA67" s="15">
        <f t="shared" ref="CA67:CA98" si="45">SLOPE(AS67:BM67,$AS$2:$BM$2)</f>
        <v>3.8961038961038948E-3</v>
      </c>
      <c r="CB67" s="16">
        <f t="shared" ref="CB67:CB98" si="46">CA67/BR67</f>
        <v>8.181818181818179E-2</v>
      </c>
      <c r="CC67" s="9" t="str">
        <f t="shared" ref="CC67:CC98" si="47">IF(BR67&gt;20,IF(CB67&gt;0.05,"increasing",""),"")</f>
        <v/>
      </c>
      <c r="CD67" s="9" t="str">
        <f t="shared" ref="CD67:CD98" si="48">IF(BR67&gt;20,IF(CB67&lt;-0.05,"decreasing",""),"")</f>
        <v/>
      </c>
      <c r="CE67" s="15">
        <f t="shared" ref="CE67:CE98" si="49">SLOPE(BC67:BM67,$BC$2:$BM$2)</f>
        <v>-1.8181818181818181E-2</v>
      </c>
      <c r="CF67" s="15">
        <f t="shared" ref="CF67:CF98" si="50">AVERAGE(BC67:BM67)</f>
        <v>9.0909090909090912E-2</v>
      </c>
      <c r="CG67" s="15">
        <f t="shared" ref="CG67:CG98" si="51">CE67/CF67</f>
        <v>-0.19999999999999998</v>
      </c>
      <c r="CH67" s="9" t="str">
        <f t="shared" ref="CH67:CH98" si="52">IF(CF67&gt;20,IF(CG67&gt;0.05,"increasing",""),"")</f>
        <v/>
      </c>
      <c r="CI67" s="9" t="str">
        <f t="shared" ref="CI67:CI98" si="53">IF(CF67&gt;20,IF(CG67&lt;-0.05,"decreasing",""),"")</f>
        <v/>
      </c>
    </row>
    <row r="68" spans="1:87" x14ac:dyDescent="0.25">
      <c r="A68" s="33">
        <v>223</v>
      </c>
      <c r="B68" s="33">
        <v>250</v>
      </c>
      <c r="C68" s="17" t="s">
        <v>88</v>
      </c>
      <c r="D68" s="18">
        <v>1</v>
      </c>
      <c r="E68" s="34">
        <v>0</v>
      </c>
      <c r="F68" s="18">
        <v>0</v>
      </c>
      <c r="G68" s="34">
        <v>0</v>
      </c>
      <c r="H68" s="18">
        <v>0</v>
      </c>
      <c r="I68" s="34">
        <v>0</v>
      </c>
      <c r="J68" s="18">
        <v>0</v>
      </c>
      <c r="K68" s="34">
        <v>0</v>
      </c>
      <c r="L68" s="18">
        <v>0</v>
      </c>
      <c r="M68" s="34">
        <v>0</v>
      </c>
      <c r="N68" s="18">
        <v>0</v>
      </c>
      <c r="O68" s="34">
        <v>0</v>
      </c>
      <c r="P68" s="18">
        <v>2</v>
      </c>
      <c r="Q68" s="34">
        <v>6</v>
      </c>
      <c r="R68" s="18">
        <v>0</v>
      </c>
      <c r="S68" s="34">
        <v>5</v>
      </c>
      <c r="T68" s="18">
        <v>0</v>
      </c>
      <c r="U68" s="34">
        <v>1</v>
      </c>
      <c r="V68" s="18">
        <v>0</v>
      </c>
      <c r="W68" s="34">
        <v>56</v>
      </c>
      <c r="X68" s="18">
        <v>38</v>
      </c>
      <c r="Y68" s="34">
        <v>29</v>
      </c>
      <c r="Z68" s="18">
        <v>8</v>
      </c>
      <c r="AA68" s="34">
        <v>1</v>
      </c>
      <c r="AB68" s="18">
        <v>0</v>
      </c>
      <c r="AC68" s="34">
        <v>3</v>
      </c>
      <c r="AD68" s="18">
        <v>134</v>
      </c>
      <c r="AE68" s="34">
        <v>14</v>
      </c>
      <c r="AF68" s="18">
        <v>32</v>
      </c>
      <c r="AG68" s="34">
        <v>8</v>
      </c>
      <c r="AH68" s="18">
        <v>10</v>
      </c>
      <c r="AI68" s="34">
        <v>22</v>
      </c>
      <c r="AJ68" s="18">
        <v>106</v>
      </c>
      <c r="AK68" s="34">
        <v>4</v>
      </c>
      <c r="AL68" s="18">
        <v>117</v>
      </c>
      <c r="AM68" s="34">
        <v>197</v>
      </c>
      <c r="AN68" s="18">
        <v>16</v>
      </c>
      <c r="AO68" s="34">
        <v>12</v>
      </c>
      <c r="AP68" s="18">
        <v>8</v>
      </c>
      <c r="AQ68" s="34">
        <v>94</v>
      </c>
      <c r="AR68" s="18">
        <v>1232</v>
      </c>
      <c r="AS68" s="34">
        <v>101</v>
      </c>
      <c r="AT68" s="18">
        <v>188</v>
      </c>
      <c r="AU68" s="34">
        <v>65</v>
      </c>
      <c r="AV68" s="18">
        <v>22</v>
      </c>
      <c r="AW68" s="34">
        <v>4</v>
      </c>
      <c r="AX68" s="18">
        <v>13</v>
      </c>
      <c r="AY68" s="34">
        <v>16</v>
      </c>
      <c r="AZ68" s="18">
        <v>27</v>
      </c>
      <c r="BA68" s="34">
        <v>4</v>
      </c>
      <c r="BB68" s="18">
        <v>11</v>
      </c>
      <c r="BC68" s="34">
        <v>51</v>
      </c>
      <c r="BD68" s="18">
        <v>90</v>
      </c>
      <c r="BE68" s="34">
        <v>15</v>
      </c>
      <c r="BF68" s="18">
        <v>4</v>
      </c>
      <c r="BG68" s="34">
        <v>5</v>
      </c>
      <c r="BH68" s="18">
        <v>9</v>
      </c>
      <c r="BI68" s="34">
        <v>2419</v>
      </c>
      <c r="BJ68" s="18">
        <v>14</v>
      </c>
      <c r="BK68" s="34">
        <v>1809</v>
      </c>
      <c r="BL68" s="18">
        <v>22</v>
      </c>
      <c r="BM68" s="34">
        <v>1189</v>
      </c>
      <c r="BN68" s="38">
        <v>127</v>
      </c>
      <c r="BO68" s="39">
        <v>8</v>
      </c>
      <c r="BP68" s="39">
        <v>22</v>
      </c>
      <c r="BQ68" s="39">
        <v>181</v>
      </c>
      <c r="BR68" s="12">
        <f t="shared" si="36"/>
        <v>287.61904761904759</v>
      </c>
      <c r="BS68" s="12">
        <f t="shared" si="37"/>
        <v>665.69576205579642</v>
      </c>
      <c r="BT68" s="12">
        <f t="shared" si="38"/>
        <v>16</v>
      </c>
      <c r="BU68" s="12">
        <f t="shared" si="39"/>
        <v>2419</v>
      </c>
      <c r="BV68" s="14" t="str">
        <f t="shared" si="40"/>
        <v>High</v>
      </c>
      <c r="BW68" s="14" t="str">
        <f t="shared" si="41"/>
        <v/>
      </c>
      <c r="BX68" s="14" t="str">
        <f t="shared" si="42"/>
        <v/>
      </c>
      <c r="BY68" s="14" t="str">
        <f t="shared" si="43"/>
        <v/>
      </c>
      <c r="BZ68" s="37">
        <f t="shared" si="44"/>
        <v>0</v>
      </c>
      <c r="CA68" s="15">
        <f t="shared" si="45"/>
        <v>49.012987012987011</v>
      </c>
      <c r="CB68" s="16">
        <f t="shared" si="46"/>
        <v>0.17040939193257076</v>
      </c>
      <c r="CC68" s="9" t="str">
        <f t="shared" si="47"/>
        <v>increasing</v>
      </c>
      <c r="CD68" s="9" t="str">
        <f t="shared" si="48"/>
        <v/>
      </c>
      <c r="CE68" s="15">
        <f t="shared" si="49"/>
        <v>120.30909090909093</v>
      </c>
      <c r="CF68" s="15">
        <f t="shared" si="50"/>
        <v>511.54545454545456</v>
      </c>
      <c r="CG68" s="15">
        <f t="shared" si="51"/>
        <v>0.23518748889283814</v>
      </c>
      <c r="CH68" s="9" t="str">
        <f t="shared" si="52"/>
        <v>increasing</v>
      </c>
      <c r="CI68" s="9" t="str">
        <f t="shared" si="53"/>
        <v/>
      </c>
    </row>
    <row r="69" spans="1:87" x14ac:dyDescent="0.25">
      <c r="A69" s="33">
        <v>226</v>
      </c>
      <c r="B69" s="33">
        <v>253</v>
      </c>
      <c r="C69" s="17" t="s">
        <v>89</v>
      </c>
      <c r="D69" s="18">
        <v>5</v>
      </c>
      <c r="E69" s="34">
        <v>0</v>
      </c>
      <c r="F69" s="18">
        <v>0</v>
      </c>
      <c r="G69" s="34">
        <v>0</v>
      </c>
      <c r="H69" s="18">
        <v>0</v>
      </c>
      <c r="I69" s="34">
        <v>0</v>
      </c>
      <c r="J69" s="18">
        <v>0</v>
      </c>
      <c r="K69" s="34">
        <v>0</v>
      </c>
      <c r="L69" s="18">
        <v>0</v>
      </c>
      <c r="M69" s="34">
        <v>0</v>
      </c>
      <c r="N69" s="18">
        <v>0</v>
      </c>
      <c r="O69" s="34">
        <v>0</v>
      </c>
      <c r="P69" s="18">
        <v>0</v>
      </c>
      <c r="Q69" s="34">
        <v>0</v>
      </c>
      <c r="R69" s="18">
        <v>0</v>
      </c>
      <c r="S69" s="34">
        <v>0</v>
      </c>
      <c r="T69" s="18">
        <v>0</v>
      </c>
      <c r="U69" s="34">
        <v>0</v>
      </c>
      <c r="V69" s="18">
        <v>0</v>
      </c>
      <c r="W69" s="34">
        <v>0</v>
      </c>
      <c r="X69" s="18">
        <v>0</v>
      </c>
      <c r="Y69" s="34">
        <v>0</v>
      </c>
      <c r="Z69" s="18">
        <v>0</v>
      </c>
      <c r="AA69" s="34">
        <v>0</v>
      </c>
      <c r="AB69" s="18">
        <v>0</v>
      </c>
      <c r="AC69" s="34">
        <v>0</v>
      </c>
      <c r="AD69" s="18">
        <v>0</v>
      </c>
      <c r="AE69" s="34">
        <v>0</v>
      </c>
      <c r="AF69" s="18">
        <v>0</v>
      </c>
      <c r="AG69" s="34">
        <v>0</v>
      </c>
      <c r="AH69" s="18">
        <v>0</v>
      </c>
      <c r="AI69" s="34">
        <v>0</v>
      </c>
      <c r="AJ69" s="18">
        <v>0</v>
      </c>
      <c r="AK69" s="34">
        <v>0</v>
      </c>
      <c r="AL69" s="18">
        <v>0</v>
      </c>
      <c r="AM69" s="34">
        <v>0</v>
      </c>
      <c r="AN69" s="18">
        <v>0</v>
      </c>
      <c r="AO69" s="34">
        <v>0</v>
      </c>
      <c r="AP69" s="18">
        <v>0</v>
      </c>
      <c r="AQ69" s="34">
        <v>5</v>
      </c>
      <c r="AR69" s="18">
        <v>0</v>
      </c>
      <c r="AS69" s="34">
        <v>0</v>
      </c>
      <c r="AT69" s="18">
        <v>0</v>
      </c>
      <c r="AU69" s="34">
        <v>0</v>
      </c>
      <c r="AV69" s="18">
        <v>0</v>
      </c>
      <c r="AW69" s="34">
        <v>0</v>
      </c>
      <c r="AX69" s="18">
        <v>0</v>
      </c>
      <c r="AY69" s="34">
        <v>0</v>
      </c>
      <c r="AZ69" s="18">
        <v>0</v>
      </c>
      <c r="BA69" s="34">
        <v>0</v>
      </c>
      <c r="BB69" s="18">
        <v>0</v>
      </c>
      <c r="BC69" s="34">
        <v>0</v>
      </c>
      <c r="BD69" s="18">
        <v>4</v>
      </c>
      <c r="BE69" s="34">
        <v>0</v>
      </c>
      <c r="BF69" s="18">
        <v>1</v>
      </c>
      <c r="BG69" s="34">
        <v>0</v>
      </c>
      <c r="BH69" s="18">
        <v>0</v>
      </c>
      <c r="BI69" s="34">
        <v>0</v>
      </c>
      <c r="BJ69" s="18">
        <v>0</v>
      </c>
      <c r="BK69" s="34">
        <v>0</v>
      </c>
      <c r="BL69" s="18">
        <v>0</v>
      </c>
      <c r="BM69" s="34">
        <v>0</v>
      </c>
      <c r="BN69" s="38">
        <v>0</v>
      </c>
      <c r="BO69" s="39">
        <v>0</v>
      </c>
      <c r="BP69" s="39">
        <v>0</v>
      </c>
      <c r="BQ69" s="39">
        <v>0</v>
      </c>
      <c r="BR69" s="12">
        <f t="shared" si="36"/>
        <v>0.23809523809523808</v>
      </c>
      <c r="BS69" s="12">
        <f t="shared" si="37"/>
        <v>0.88908727944796884</v>
      </c>
      <c r="BT69" s="12">
        <f t="shared" si="38"/>
        <v>0</v>
      </c>
      <c r="BU69" s="12">
        <f t="shared" si="39"/>
        <v>5</v>
      </c>
      <c r="BV69" s="14" t="str">
        <f t="shared" si="40"/>
        <v/>
      </c>
      <c r="BW69" s="14" t="str">
        <f t="shared" si="41"/>
        <v/>
      </c>
      <c r="BX69" s="14" t="str">
        <f t="shared" si="42"/>
        <v/>
      </c>
      <c r="BY69" s="14" t="str">
        <f t="shared" si="43"/>
        <v/>
      </c>
      <c r="BZ69" s="37" t="str">
        <f t="shared" si="44"/>
        <v/>
      </c>
      <c r="CA69" s="15">
        <f t="shared" si="45"/>
        <v>9.0909090909090887E-3</v>
      </c>
      <c r="CB69" s="16">
        <f t="shared" si="46"/>
        <v>3.8181818181818178E-2</v>
      </c>
      <c r="CC69" s="9" t="str">
        <f t="shared" si="47"/>
        <v/>
      </c>
      <c r="CD69" s="9" t="str">
        <f t="shared" si="48"/>
        <v/>
      </c>
      <c r="CE69" s="15">
        <f t="shared" si="49"/>
        <v>-0.16363636363636364</v>
      </c>
      <c r="CF69" s="15">
        <f t="shared" si="50"/>
        <v>0.45454545454545453</v>
      </c>
      <c r="CG69" s="15">
        <f t="shared" si="51"/>
        <v>-0.36</v>
      </c>
      <c r="CH69" s="9" t="str">
        <f t="shared" si="52"/>
        <v/>
      </c>
      <c r="CI69" s="9" t="str">
        <f t="shared" si="53"/>
        <v/>
      </c>
    </row>
    <row r="70" spans="1:87" x14ac:dyDescent="0.25">
      <c r="A70" s="33">
        <v>242</v>
      </c>
      <c r="B70" s="33">
        <v>277</v>
      </c>
      <c r="C70" s="17" t="s">
        <v>90</v>
      </c>
      <c r="D70" s="18">
        <v>1</v>
      </c>
      <c r="E70" s="34">
        <v>5</v>
      </c>
      <c r="F70" s="18">
        <v>0</v>
      </c>
      <c r="G70" s="34">
        <v>6</v>
      </c>
      <c r="H70" s="18">
        <v>4</v>
      </c>
      <c r="I70" s="34">
        <v>10</v>
      </c>
      <c r="J70" s="18">
        <v>0</v>
      </c>
      <c r="K70" s="34">
        <v>9</v>
      </c>
      <c r="L70" s="18">
        <v>3</v>
      </c>
      <c r="M70" s="34">
        <v>1</v>
      </c>
      <c r="N70" s="18">
        <v>0</v>
      </c>
      <c r="O70" s="34">
        <v>0</v>
      </c>
      <c r="P70" s="18">
        <v>27</v>
      </c>
      <c r="Q70" s="34">
        <v>30</v>
      </c>
      <c r="R70" s="18">
        <v>10</v>
      </c>
      <c r="S70" s="34">
        <v>1</v>
      </c>
      <c r="T70" s="18">
        <v>0</v>
      </c>
      <c r="U70" s="34">
        <v>2</v>
      </c>
      <c r="V70" s="18">
        <v>0</v>
      </c>
      <c r="W70" s="34">
        <v>8</v>
      </c>
      <c r="X70" s="18">
        <v>7</v>
      </c>
      <c r="Y70" s="34">
        <v>34</v>
      </c>
      <c r="Z70" s="18">
        <v>11</v>
      </c>
      <c r="AA70" s="34">
        <v>11</v>
      </c>
      <c r="AB70" s="18">
        <v>16</v>
      </c>
      <c r="AC70" s="34">
        <v>15</v>
      </c>
      <c r="AD70" s="18">
        <v>47</v>
      </c>
      <c r="AE70" s="34">
        <v>9</v>
      </c>
      <c r="AF70" s="18">
        <v>4</v>
      </c>
      <c r="AG70" s="34">
        <v>8</v>
      </c>
      <c r="AH70" s="18">
        <v>6</v>
      </c>
      <c r="AI70" s="34">
        <v>19</v>
      </c>
      <c r="AJ70" s="18">
        <v>20</v>
      </c>
      <c r="AK70" s="34">
        <v>8</v>
      </c>
      <c r="AL70" s="18">
        <v>39</v>
      </c>
      <c r="AM70" s="34">
        <v>22</v>
      </c>
      <c r="AN70" s="18">
        <v>6</v>
      </c>
      <c r="AO70" s="34">
        <v>0</v>
      </c>
      <c r="AP70" s="18">
        <v>13</v>
      </c>
      <c r="AQ70" s="34">
        <v>18</v>
      </c>
      <c r="AR70" s="18">
        <v>1</v>
      </c>
      <c r="AS70" s="34">
        <v>49</v>
      </c>
      <c r="AT70" s="18">
        <v>13</v>
      </c>
      <c r="AU70" s="34">
        <v>13</v>
      </c>
      <c r="AV70" s="18">
        <v>10</v>
      </c>
      <c r="AW70" s="34">
        <v>20</v>
      </c>
      <c r="AX70" s="18">
        <v>9</v>
      </c>
      <c r="AY70" s="34">
        <v>8</v>
      </c>
      <c r="AZ70" s="18">
        <v>24</v>
      </c>
      <c r="BA70" s="34">
        <v>6</v>
      </c>
      <c r="BB70" s="18">
        <v>8</v>
      </c>
      <c r="BC70" s="34">
        <v>5</v>
      </c>
      <c r="BD70" s="18">
        <v>10</v>
      </c>
      <c r="BE70" s="34">
        <v>14</v>
      </c>
      <c r="BF70" s="18">
        <v>11</v>
      </c>
      <c r="BG70" s="34">
        <v>3</v>
      </c>
      <c r="BH70" s="18">
        <v>7</v>
      </c>
      <c r="BI70" s="34">
        <v>19</v>
      </c>
      <c r="BJ70" s="18">
        <v>6</v>
      </c>
      <c r="BK70" s="34">
        <v>28</v>
      </c>
      <c r="BL70" s="18">
        <v>3</v>
      </c>
      <c r="BM70" s="34">
        <v>1</v>
      </c>
      <c r="BN70" s="38">
        <v>19</v>
      </c>
      <c r="BO70" s="39">
        <v>11</v>
      </c>
      <c r="BP70" s="39">
        <v>0</v>
      </c>
      <c r="BQ70" s="39">
        <v>13</v>
      </c>
      <c r="BR70" s="12">
        <f t="shared" si="36"/>
        <v>10.714285714285714</v>
      </c>
      <c r="BS70" s="12">
        <f t="shared" si="37"/>
        <v>7.5904074801215851</v>
      </c>
      <c r="BT70" s="12">
        <f t="shared" si="38"/>
        <v>9</v>
      </c>
      <c r="BU70" s="12">
        <f t="shared" si="39"/>
        <v>49</v>
      </c>
      <c r="BV70" s="14" t="str">
        <f t="shared" si="40"/>
        <v/>
      </c>
      <c r="BW70" s="14" t="str">
        <f t="shared" si="41"/>
        <v>Low</v>
      </c>
      <c r="BX70" s="14" t="str">
        <f t="shared" si="42"/>
        <v/>
      </c>
      <c r="BY70" s="14" t="str">
        <f t="shared" si="43"/>
        <v/>
      </c>
      <c r="BZ70" s="37">
        <f t="shared" si="44"/>
        <v>0</v>
      </c>
      <c r="CA70" s="15">
        <f t="shared" si="45"/>
        <v>-0.69480519480519476</v>
      </c>
      <c r="CB70" s="16">
        <f t="shared" si="46"/>
        <v>-6.484848484848485E-2</v>
      </c>
      <c r="CC70" s="9" t="str">
        <f t="shared" si="47"/>
        <v/>
      </c>
      <c r="CD70" s="9" t="str">
        <f t="shared" si="48"/>
        <v/>
      </c>
      <c r="CE70" s="15">
        <f t="shared" si="49"/>
        <v>-6.4594794160009105E-17</v>
      </c>
      <c r="CF70" s="15">
        <f t="shared" si="50"/>
        <v>9.7272727272727266</v>
      </c>
      <c r="CG70" s="15">
        <f t="shared" si="51"/>
        <v>-6.6405863155149553E-18</v>
      </c>
      <c r="CH70" s="9" t="str">
        <f t="shared" si="52"/>
        <v/>
      </c>
      <c r="CI70" s="9" t="str">
        <f t="shared" si="53"/>
        <v/>
      </c>
    </row>
    <row r="71" spans="1:87" x14ac:dyDescent="0.25">
      <c r="A71" s="33">
        <v>253</v>
      </c>
      <c r="B71" s="33">
        <v>289</v>
      </c>
      <c r="C71" s="17" t="s">
        <v>91</v>
      </c>
      <c r="D71" s="18">
        <v>5</v>
      </c>
      <c r="E71" s="34">
        <v>0</v>
      </c>
      <c r="F71" s="18">
        <v>0</v>
      </c>
      <c r="G71" s="34">
        <v>0</v>
      </c>
      <c r="H71" s="18">
        <v>0</v>
      </c>
      <c r="I71" s="34">
        <v>0</v>
      </c>
      <c r="J71" s="18">
        <v>0</v>
      </c>
      <c r="K71" s="34">
        <v>0</v>
      </c>
      <c r="L71" s="18">
        <v>0</v>
      </c>
      <c r="M71" s="34">
        <v>0</v>
      </c>
      <c r="N71" s="18">
        <v>0</v>
      </c>
      <c r="O71" s="34">
        <v>0</v>
      </c>
      <c r="P71" s="18">
        <v>0</v>
      </c>
      <c r="Q71" s="34">
        <v>0</v>
      </c>
      <c r="R71" s="18">
        <v>0</v>
      </c>
      <c r="S71" s="34">
        <v>0</v>
      </c>
      <c r="T71" s="18">
        <v>0</v>
      </c>
      <c r="U71" s="34">
        <v>0</v>
      </c>
      <c r="V71" s="18">
        <v>0</v>
      </c>
      <c r="W71" s="34">
        <v>0</v>
      </c>
      <c r="X71" s="18">
        <v>0</v>
      </c>
      <c r="Y71" s="34">
        <v>0</v>
      </c>
      <c r="Z71" s="18">
        <v>0</v>
      </c>
      <c r="AA71" s="34">
        <v>0</v>
      </c>
      <c r="AB71" s="18">
        <v>0</v>
      </c>
      <c r="AC71" s="34">
        <v>0</v>
      </c>
      <c r="AD71" s="18">
        <v>0</v>
      </c>
      <c r="AE71" s="34">
        <v>0</v>
      </c>
      <c r="AF71" s="18">
        <v>0</v>
      </c>
      <c r="AG71" s="34">
        <v>0</v>
      </c>
      <c r="AH71" s="18">
        <v>0</v>
      </c>
      <c r="AI71" s="34">
        <v>0</v>
      </c>
      <c r="AJ71" s="18">
        <v>0</v>
      </c>
      <c r="AK71" s="34">
        <v>0</v>
      </c>
      <c r="AL71" s="18">
        <v>0</v>
      </c>
      <c r="AM71" s="34">
        <v>0</v>
      </c>
      <c r="AN71" s="18">
        <v>0</v>
      </c>
      <c r="AO71" s="34">
        <v>0</v>
      </c>
      <c r="AP71" s="18">
        <v>0</v>
      </c>
      <c r="AQ71" s="34">
        <v>0</v>
      </c>
      <c r="AR71" s="18">
        <v>0</v>
      </c>
      <c r="AS71" s="34">
        <v>0</v>
      </c>
      <c r="AT71" s="18">
        <v>0</v>
      </c>
      <c r="AU71" s="34">
        <v>0</v>
      </c>
      <c r="AV71" s="18">
        <v>0</v>
      </c>
      <c r="AW71" s="34">
        <v>0</v>
      </c>
      <c r="AX71" s="18">
        <v>0</v>
      </c>
      <c r="AY71" s="34">
        <v>0</v>
      </c>
      <c r="AZ71" s="18">
        <v>0</v>
      </c>
      <c r="BA71" s="34">
        <v>0</v>
      </c>
      <c r="BB71" s="18">
        <v>0</v>
      </c>
      <c r="BC71" s="34">
        <v>0</v>
      </c>
      <c r="BD71" s="18">
        <v>1</v>
      </c>
      <c r="BE71" s="34">
        <v>1</v>
      </c>
      <c r="BF71" s="18">
        <v>1</v>
      </c>
      <c r="BG71" s="34">
        <v>0</v>
      </c>
      <c r="BH71" s="18">
        <v>0</v>
      </c>
      <c r="BI71" s="34">
        <v>0</v>
      </c>
      <c r="BJ71" s="18">
        <v>0</v>
      </c>
      <c r="BK71" s="34">
        <v>0</v>
      </c>
      <c r="BL71" s="18">
        <v>0</v>
      </c>
      <c r="BM71" s="34">
        <v>0</v>
      </c>
      <c r="BN71" s="38">
        <v>0</v>
      </c>
      <c r="BO71" s="39">
        <v>0</v>
      </c>
      <c r="BP71" s="39">
        <v>0</v>
      </c>
      <c r="BQ71" s="39">
        <v>1</v>
      </c>
      <c r="BR71" s="12">
        <f t="shared" si="36"/>
        <v>0.19047619047619047</v>
      </c>
      <c r="BS71" s="12">
        <f t="shared" si="37"/>
        <v>0.40237390808147827</v>
      </c>
      <c r="BT71" s="12">
        <f t="shared" si="38"/>
        <v>0</v>
      </c>
      <c r="BU71" s="12">
        <f t="shared" si="39"/>
        <v>1</v>
      </c>
      <c r="BV71" s="14" t="str">
        <f t="shared" si="40"/>
        <v/>
      </c>
      <c r="BW71" s="14" t="str">
        <f t="shared" si="41"/>
        <v/>
      </c>
      <c r="BX71" s="14" t="str">
        <f t="shared" si="42"/>
        <v/>
      </c>
      <c r="BY71" s="14" t="str">
        <f t="shared" si="43"/>
        <v/>
      </c>
      <c r="BZ71" s="37" t="str">
        <f t="shared" si="44"/>
        <v/>
      </c>
      <c r="CA71" s="15">
        <f t="shared" si="45"/>
        <v>7.7922077922077922E-3</v>
      </c>
      <c r="CB71" s="16">
        <f t="shared" si="46"/>
        <v>4.0909090909090909E-2</v>
      </c>
      <c r="CC71" s="9" t="str">
        <f t="shared" si="47"/>
        <v/>
      </c>
      <c r="CD71" s="9" t="str">
        <f t="shared" si="48"/>
        <v/>
      </c>
      <c r="CE71" s="15">
        <f t="shared" si="49"/>
        <v>-8.1818181818181818E-2</v>
      </c>
      <c r="CF71" s="15">
        <f t="shared" si="50"/>
        <v>0.27272727272727271</v>
      </c>
      <c r="CG71" s="15">
        <f t="shared" si="51"/>
        <v>-0.30000000000000004</v>
      </c>
      <c r="CH71" s="9" t="str">
        <f t="shared" si="52"/>
        <v/>
      </c>
      <c r="CI71" s="9" t="str">
        <f t="shared" si="53"/>
        <v/>
      </c>
    </row>
    <row r="72" spans="1:87" x14ac:dyDescent="0.25">
      <c r="A72" s="33">
        <v>254</v>
      </c>
      <c r="B72" s="33">
        <v>292</v>
      </c>
      <c r="C72" s="17" t="s">
        <v>92</v>
      </c>
      <c r="D72" s="18">
        <v>5</v>
      </c>
      <c r="E72" s="34">
        <v>0</v>
      </c>
      <c r="F72" s="18">
        <v>0</v>
      </c>
      <c r="G72" s="34">
        <v>0</v>
      </c>
      <c r="H72" s="18">
        <v>0</v>
      </c>
      <c r="I72" s="34">
        <v>0</v>
      </c>
      <c r="J72" s="18">
        <v>0</v>
      </c>
      <c r="K72" s="34">
        <v>0</v>
      </c>
      <c r="L72" s="18">
        <v>0</v>
      </c>
      <c r="M72" s="34">
        <v>0</v>
      </c>
      <c r="N72" s="18">
        <v>0</v>
      </c>
      <c r="O72" s="34">
        <v>0</v>
      </c>
      <c r="P72" s="18">
        <v>0</v>
      </c>
      <c r="Q72" s="34">
        <v>0</v>
      </c>
      <c r="R72" s="18">
        <v>0</v>
      </c>
      <c r="S72" s="34">
        <v>0</v>
      </c>
      <c r="T72" s="18">
        <v>0</v>
      </c>
      <c r="U72" s="34">
        <v>0</v>
      </c>
      <c r="V72" s="18">
        <v>0</v>
      </c>
      <c r="W72" s="34">
        <v>0</v>
      </c>
      <c r="X72" s="18">
        <v>0</v>
      </c>
      <c r="Y72" s="34">
        <v>0</v>
      </c>
      <c r="Z72" s="18">
        <v>0</v>
      </c>
      <c r="AA72" s="34">
        <v>0</v>
      </c>
      <c r="AB72" s="18">
        <v>0</v>
      </c>
      <c r="AC72" s="34">
        <v>0</v>
      </c>
      <c r="AD72" s="18">
        <v>0</v>
      </c>
      <c r="AE72" s="34">
        <v>0</v>
      </c>
      <c r="AF72" s="18">
        <v>2</v>
      </c>
      <c r="AG72" s="34">
        <v>0</v>
      </c>
      <c r="AH72" s="18">
        <v>0</v>
      </c>
      <c r="AI72" s="34">
        <v>0</v>
      </c>
      <c r="AJ72" s="18">
        <v>0</v>
      </c>
      <c r="AK72" s="34">
        <v>0</v>
      </c>
      <c r="AL72" s="18">
        <v>2</v>
      </c>
      <c r="AM72" s="34">
        <v>0</v>
      </c>
      <c r="AN72" s="18">
        <v>0</v>
      </c>
      <c r="AO72" s="34">
        <v>0</v>
      </c>
      <c r="AP72" s="18">
        <v>0</v>
      </c>
      <c r="AQ72" s="34">
        <v>0</v>
      </c>
      <c r="AR72" s="18">
        <v>0</v>
      </c>
      <c r="AS72" s="34">
        <v>0</v>
      </c>
      <c r="AT72" s="18">
        <v>0</v>
      </c>
      <c r="AU72" s="34">
        <v>0</v>
      </c>
      <c r="AV72" s="18">
        <v>0</v>
      </c>
      <c r="AW72" s="34">
        <v>0</v>
      </c>
      <c r="AX72" s="18">
        <v>0</v>
      </c>
      <c r="AY72" s="34">
        <v>0</v>
      </c>
      <c r="AZ72" s="18">
        <v>0</v>
      </c>
      <c r="BA72" s="34">
        <v>0</v>
      </c>
      <c r="BB72" s="18">
        <v>0</v>
      </c>
      <c r="BC72" s="34">
        <v>0</v>
      </c>
      <c r="BD72" s="18">
        <v>0</v>
      </c>
      <c r="BE72" s="34">
        <v>0</v>
      </c>
      <c r="BF72" s="18">
        <v>0</v>
      </c>
      <c r="BG72" s="34">
        <v>0</v>
      </c>
      <c r="BH72" s="18">
        <v>0</v>
      </c>
      <c r="BI72" s="34">
        <v>0</v>
      </c>
      <c r="BJ72" s="18">
        <v>0</v>
      </c>
      <c r="BK72" s="34">
        <v>0</v>
      </c>
      <c r="BL72" s="18">
        <v>0</v>
      </c>
      <c r="BM72" s="34">
        <v>0</v>
      </c>
      <c r="BN72" s="38">
        <v>0</v>
      </c>
      <c r="BO72" s="39">
        <v>0</v>
      </c>
      <c r="BP72" s="39">
        <v>0</v>
      </c>
      <c r="BQ72" s="39">
        <v>0</v>
      </c>
      <c r="BR72" s="12">
        <f t="shared" si="36"/>
        <v>0</v>
      </c>
      <c r="BS72" s="12">
        <f t="shared" si="37"/>
        <v>0</v>
      </c>
      <c r="BT72" s="12">
        <f t="shared" si="38"/>
        <v>0</v>
      </c>
      <c r="BU72" s="12">
        <f t="shared" si="39"/>
        <v>2</v>
      </c>
      <c r="BV72" s="14" t="str">
        <f t="shared" si="40"/>
        <v/>
      </c>
      <c r="BW72" s="14" t="str">
        <f t="shared" si="41"/>
        <v/>
      </c>
      <c r="BX72" s="14" t="str">
        <f t="shared" si="42"/>
        <v/>
      </c>
      <c r="BY72" s="14" t="str">
        <f t="shared" si="43"/>
        <v/>
      </c>
      <c r="BZ72" s="37" t="str">
        <f t="shared" si="44"/>
        <v/>
      </c>
      <c r="CA72" s="15">
        <f t="shared" si="45"/>
        <v>0</v>
      </c>
      <c r="CB72" s="16" t="e">
        <f t="shared" si="46"/>
        <v>#DIV/0!</v>
      </c>
      <c r="CC72" s="9" t="str">
        <f t="shared" si="47"/>
        <v/>
      </c>
      <c r="CD72" s="9" t="str">
        <f t="shared" si="48"/>
        <v/>
      </c>
      <c r="CE72" s="15">
        <f t="shared" si="49"/>
        <v>0</v>
      </c>
      <c r="CF72" s="15">
        <f t="shared" si="50"/>
        <v>0</v>
      </c>
      <c r="CG72" s="15" t="e">
        <f t="shared" si="51"/>
        <v>#DIV/0!</v>
      </c>
      <c r="CH72" s="9" t="str">
        <f t="shared" si="52"/>
        <v/>
      </c>
      <c r="CI72" s="9" t="str">
        <f t="shared" si="53"/>
        <v/>
      </c>
    </row>
    <row r="73" spans="1:87" x14ac:dyDescent="0.25">
      <c r="A73" s="33">
        <v>305</v>
      </c>
      <c r="B73" s="33">
        <v>335</v>
      </c>
      <c r="C73" s="17" t="s">
        <v>93</v>
      </c>
      <c r="D73" s="18">
        <v>6</v>
      </c>
      <c r="E73" s="34">
        <v>0</v>
      </c>
      <c r="F73" s="18">
        <v>0</v>
      </c>
      <c r="G73" s="34">
        <v>0</v>
      </c>
      <c r="H73" s="18">
        <v>0</v>
      </c>
      <c r="I73" s="34">
        <v>0</v>
      </c>
      <c r="J73" s="18">
        <v>0</v>
      </c>
      <c r="K73" s="34">
        <v>0</v>
      </c>
      <c r="L73" s="18">
        <v>0</v>
      </c>
      <c r="M73" s="34">
        <v>0</v>
      </c>
      <c r="N73" s="18">
        <v>0</v>
      </c>
      <c r="O73" s="34">
        <v>0</v>
      </c>
      <c r="P73" s="18">
        <v>0</v>
      </c>
      <c r="Q73" s="34">
        <v>0</v>
      </c>
      <c r="R73" s="18">
        <v>0</v>
      </c>
      <c r="S73" s="34">
        <v>0</v>
      </c>
      <c r="T73" s="18">
        <v>0</v>
      </c>
      <c r="U73" s="34">
        <v>0</v>
      </c>
      <c r="V73" s="18">
        <v>0</v>
      </c>
      <c r="W73" s="34">
        <v>0</v>
      </c>
      <c r="X73" s="18">
        <v>0</v>
      </c>
      <c r="Y73" s="34">
        <v>0</v>
      </c>
      <c r="Z73" s="18">
        <v>0</v>
      </c>
      <c r="AA73" s="34">
        <v>0</v>
      </c>
      <c r="AB73" s="18">
        <v>0</v>
      </c>
      <c r="AC73" s="34">
        <v>0</v>
      </c>
      <c r="AD73" s="18">
        <v>0</v>
      </c>
      <c r="AE73" s="34">
        <v>0</v>
      </c>
      <c r="AF73" s="18">
        <v>0</v>
      </c>
      <c r="AG73" s="34">
        <v>0</v>
      </c>
      <c r="AH73" s="18">
        <v>0</v>
      </c>
      <c r="AI73" s="34">
        <v>0</v>
      </c>
      <c r="AJ73" s="18">
        <v>0</v>
      </c>
      <c r="AK73" s="34">
        <v>0</v>
      </c>
      <c r="AL73" s="18">
        <v>0</v>
      </c>
      <c r="AM73" s="34">
        <v>0</v>
      </c>
      <c r="AN73" s="18">
        <v>0</v>
      </c>
      <c r="AO73" s="34">
        <v>0</v>
      </c>
      <c r="AP73" s="18">
        <v>0</v>
      </c>
      <c r="AQ73" s="34">
        <v>0</v>
      </c>
      <c r="AR73" s="18">
        <v>0</v>
      </c>
      <c r="AS73" s="34">
        <v>0</v>
      </c>
      <c r="AT73" s="18">
        <v>0</v>
      </c>
      <c r="AU73" s="34">
        <v>0</v>
      </c>
      <c r="AV73" s="18">
        <v>0</v>
      </c>
      <c r="AW73" s="34">
        <v>0</v>
      </c>
      <c r="AX73" s="18">
        <v>0</v>
      </c>
      <c r="AY73" s="34">
        <v>0</v>
      </c>
      <c r="AZ73" s="18">
        <v>0</v>
      </c>
      <c r="BA73" s="34">
        <v>0</v>
      </c>
      <c r="BB73" s="18">
        <v>0</v>
      </c>
      <c r="BC73" s="34">
        <v>0</v>
      </c>
      <c r="BD73" s="18">
        <v>1</v>
      </c>
      <c r="BE73" s="34">
        <v>0</v>
      </c>
      <c r="BF73" s="18">
        <v>0</v>
      </c>
      <c r="BG73" s="34">
        <v>0</v>
      </c>
      <c r="BH73" s="18">
        <v>0</v>
      </c>
      <c r="BI73" s="34">
        <v>0</v>
      </c>
      <c r="BJ73" s="18">
        <v>0</v>
      </c>
      <c r="BK73" s="34">
        <v>0</v>
      </c>
      <c r="BL73" s="18">
        <v>0</v>
      </c>
      <c r="BM73" s="34">
        <v>0</v>
      </c>
      <c r="BN73" s="38">
        <v>0</v>
      </c>
      <c r="BO73" s="39">
        <v>0</v>
      </c>
      <c r="BP73" s="39">
        <v>0</v>
      </c>
      <c r="BQ73" s="39">
        <v>0</v>
      </c>
      <c r="BR73" s="12">
        <f t="shared" si="36"/>
        <v>4.7619047619047616E-2</v>
      </c>
      <c r="BS73" s="12">
        <f t="shared" si="37"/>
        <v>0.21821789023599236</v>
      </c>
      <c r="BT73" s="12">
        <f t="shared" si="38"/>
        <v>0</v>
      </c>
      <c r="BU73" s="12">
        <f t="shared" si="39"/>
        <v>1</v>
      </c>
      <c r="BV73" s="14" t="str">
        <f t="shared" si="40"/>
        <v/>
      </c>
      <c r="BW73" s="14" t="str">
        <f t="shared" si="41"/>
        <v/>
      </c>
      <c r="BX73" s="14" t="str">
        <f t="shared" si="42"/>
        <v/>
      </c>
      <c r="BY73" s="14" t="str">
        <f t="shared" si="43"/>
        <v/>
      </c>
      <c r="BZ73" s="37" t="str">
        <f t="shared" si="44"/>
        <v/>
      </c>
      <c r="CA73" s="15">
        <f t="shared" si="45"/>
        <v>1.298701298701298E-3</v>
      </c>
      <c r="CB73" s="16">
        <f t="shared" si="46"/>
        <v>2.7272727272727261E-2</v>
      </c>
      <c r="CC73" s="9" t="str">
        <f t="shared" si="47"/>
        <v/>
      </c>
      <c r="CD73" s="9" t="str">
        <f t="shared" si="48"/>
        <v/>
      </c>
      <c r="CE73" s="15">
        <f t="shared" si="49"/>
        <v>-3.6363636363636362E-2</v>
      </c>
      <c r="CF73" s="15">
        <f t="shared" si="50"/>
        <v>9.0909090909090912E-2</v>
      </c>
      <c r="CG73" s="15">
        <f t="shared" si="51"/>
        <v>-0.39999999999999997</v>
      </c>
      <c r="CH73" s="9" t="str">
        <f t="shared" si="52"/>
        <v/>
      </c>
      <c r="CI73" s="9" t="str">
        <f t="shared" si="53"/>
        <v/>
      </c>
    </row>
    <row r="74" spans="1:87" x14ac:dyDescent="0.25">
      <c r="A74" s="33">
        <v>308</v>
      </c>
      <c r="B74" s="33">
        <v>339</v>
      </c>
      <c r="C74" s="17" t="s">
        <v>94</v>
      </c>
      <c r="D74" s="18">
        <v>1</v>
      </c>
      <c r="E74" s="34">
        <v>7</v>
      </c>
      <c r="F74" s="18">
        <v>0</v>
      </c>
      <c r="G74" s="34">
        <v>6</v>
      </c>
      <c r="H74" s="18">
        <v>2</v>
      </c>
      <c r="I74" s="34">
        <v>2</v>
      </c>
      <c r="J74" s="18">
        <v>0</v>
      </c>
      <c r="K74" s="34">
        <v>1</v>
      </c>
      <c r="L74" s="18">
        <v>2</v>
      </c>
      <c r="M74" s="34">
        <v>0</v>
      </c>
      <c r="N74" s="18">
        <v>7</v>
      </c>
      <c r="O74" s="34">
        <v>3</v>
      </c>
      <c r="P74" s="18">
        <v>6</v>
      </c>
      <c r="Q74" s="34">
        <v>7</v>
      </c>
      <c r="R74" s="18">
        <v>0</v>
      </c>
      <c r="S74" s="34">
        <v>7</v>
      </c>
      <c r="T74" s="18">
        <v>0</v>
      </c>
      <c r="U74" s="34">
        <v>14</v>
      </c>
      <c r="V74" s="18">
        <v>0</v>
      </c>
      <c r="W74" s="34">
        <v>3</v>
      </c>
      <c r="X74" s="18">
        <v>11</v>
      </c>
      <c r="Y74" s="34">
        <v>9</v>
      </c>
      <c r="Z74" s="18">
        <v>7</v>
      </c>
      <c r="AA74" s="34">
        <v>13</v>
      </c>
      <c r="AB74" s="18">
        <v>4</v>
      </c>
      <c r="AC74" s="34">
        <v>3</v>
      </c>
      <c r="AD74" s="18">
        <v>4</v>
      </c>
      <c r="AE74" s="34">
        <v>14</v>
      </c>
      <c r="AF74" s="18">
        <v>24</v>
      </c>
      <c r="AG74" s="34">
        <v>12</v>
      </c>
      <c r="AH74" s="18">
        <v>14</v>
      </c>
      <c r="AI74" s="34">
        <v>19</v>
      </c>
      <c r="AJ74" s="18">
        <v>51</v>
      </c>
      <c r="AK74" s="34">
        <v>26</v>
      </c>
      <c r="AL74" s="18">
        <v>33</v>
      </c>
      <c r="AM74" s="34">
        <v>48</v>
      </c>
      <c r="AN74" s="18">
        <v>39</v>
      </c>
      <c r="AO74" s="34">
        <v>19</v>
      </c>
      <c r="AP74" s="18">
        <v>27</v>
      </c>
      <c r="AQ74" s="34">
        <v>31</v>
      </c>
      <c r="AR74" s="18">
        <v>6</v>
      </c>
      <c r="AS74" s="34">
        <v>78</v>
      </c>
      <c r="AT74" s="18">
        <v>25</v>
      </c>
      <c r="AU74" s="34">
        <v>66</v>
      </c>
      <c r="AV74" s="18">
        <v>30</v>
      </c>
      <c r="AW74" s="34">
        <v>12</v>
      </c>
      <c r="AX74" s="18">
        <v>21</v>
      </c>
      <c r="AY74" s="34">
        <v>2</v>
      </c>
      <c r="AZ74" s="18">
        <v>20</v>
      </c>
      <c r="BA74" s="34">
        <v>16</v>
      </c>
      <c r="BB74" s="18">
        <v>15</v>
      </c>
      <c r="BC74" s="34">
        <v>10</v>
      </c>
      <c r="BD74" s="18">
        <v>16</v>
      </c>
      <c r="BE74" s="34">
        <v>24</v>
      </c>
      <c r="BF74" s="18">
        <v>29</v>
      </c>
      <c r="BG74" s="34">
        <v>48</v>
      </c>
      <c r="BH74" s="18">
        <v>38</v>
      </c>
      <c r="BI74" s="34">
        <v>39</v>
      </c>
      <c r="BJ74" s="18">
        <v>33</v>
      </c>
      <c r="BK74" s="34">
        <v>5</v>
      </c>
      <c r="BL74" s="18">
        <v>20</v>
      </c>
      <c r="BM74" s="34">
        <v>4</v>
      </c>
      <c r="BN74" s="38">
        <v>24</v>
      </c>
      <c r="BO74" s="39">
        <v>19</v>
      </c>
      <c r="BP74" s="39">
        <v>2</v>
      </c>
      <c r="BQ74" s="39">
        <v>3</v>
      </c>
      <c r="BR74" s="12">
        <f t="shared" si="36"/>
        <v>19.047619047619047</v>
      </c>
      <c r="BS74" s="12">
        <f t="shared" si="37"/>
        <v>12.986439814191533</v>
      </c>
      <c r="BT74" s="12">
        <f t="shared" si="38"/>
        <v>19</v>
      </c>
      <c r="BU74" s="12">
        <f t="shared" si="39"/>
        <v>78</v>
      </c>
      <c r="BV74" s="14" t="str">
        <f t="shared" si="40"/>
        <v/>
      </c>
      <c r="BW74" s="14" t="str">
        <f t="shared" si="41"/>
        <v>Low</v>
      </c>
      <c r="BX74" s="14" t="str">
        <f t="shared" si="42"/>
        <v/>
      </c>
      <c r="BY74" s="14" t="str">
        <f t="shared" si="43"/>
        <v/>
      </c>
      <c r="BZ74" s="37">
        <f t="shared" si="44"/>
        <v>0</v>
      </c>
      <c r="CA74" s="15">
        <f t="shared" si="45"/>
        <v>-1.009090909090909</v>
      </c>
      <c r="CB74" s="16">
        <f t="shared" si="46"/>
        <v>-5.2977272727272727E-2</v>
      </c>
      <c r="CC74" s="9" t="str">
        <f t="shared" si="47"/>
        <v/>
      </c>
      <c r="CD74" s="9" t="str">
        <f t="shared" si="48"/>
        <v/>
      </c>
      <c r="CE74" s="15">
        <f t="shared" si="49"/>
        <v>-0.65454545454545465</v>
      </c>
      <c r="CF74" s="15">
        <f t="shared" si="50"/>
        <v>24.181818181818183</v>
      </c>
      <c r="CG74" s="15">
        <f t="shared" si="51"/>
        <v>-2.7067669172932334E-2</v>
      </c>
      <c r="CH74" s="9" t="str">
        <f t="shared" si="52"/>
        <v/>
      </c>
      <c r="CI74" s="9" t="str">
        <f t="shared" si="53"/>
        <v/>
      </c>
    </row>
    <row r="75" spans="1:87" x14ac:dyDescent="0.25">
      <c r="A75" s="33">
        <v>311</v>
      </c>
      <c r="B75" s="33">
        <v>344</v>
      </c>
      <c r="C75" s="17" t="s">
        <v>95</v>
      </c>
      <c r="D75" s="18">
        <v>5</v>
      </c>
      <c r="E75" s="34">
        <v>0</v>
      </c>
      <c r="F75" s="18">
        <v>0</v>
      </c>
      <c r="G75" s="34">
        <v>0</v>
      </c>
      <c r="H75" s="18">
        <v>0</v>
      </c>
      <c r="I75" s="34">
        <v>0</v>
      </c>
      <c r="J75" s="18">
        <v>0</v>
      </c>
      <c r="K75" s="34">
        <v>0</v>
      </c>
      <c r="L75" s="18">
        <v>0</v>
      </c>
      <c r="M75" s="34">
        <v>0</v>
      </c>
      <c r="N75" s="18">
        <v>0</v>
      </c>
      <c r="O75" s="34">
        <v>0</v>
      </c>
      <c r="P75" s="18">
        <v>0</v>
      </c>
      <c r="Q75" s="34">
        <v>0</v>
      </c>
      <c r="R75" s="18">
        <v>0</v>
      </c>
      <c r="S75" s="34">
        <v>0</v>
      </c>
      <c r="T75" s="18">
        <v>0</v>
      </c>
      <c r="U75" s="34">
        <v>0</v>
      </c>
      <c r="V75" s="18">
        <v>0</v>
      </c>
      <c r="W75" s="34">
        <v>0</v>
      </c>
      <c r="X75" s="18">
        <v>0</v>
      </c>
      <c r="Y75" s="34">
        <v>0</v>
      </c>
      <c r="Z75" s="18">
        <v>0</v>
      </c>
      <c r="AA75" s="34">
        <v>0</v>
      </c>
      <c r="AB75" s="18">
        <v>0</v>
      </c>
      <c r="AC75" s="34">
        <v>0</v>
      </c>
      <c r="AD75" s="18">
        <v>0</v>
      </c>
      <c r="AE75" s="34">
        <v>0</v>
      </c>
      <c r="AF75" s="18">
        <v>0</v>
      </c>
      <c r="AG75" s="34">
        <v>0</v>
      </c>
      <c r="AH75" s="18">
        <v>0</v>
      </c>
      <c r="AI75" s="34">
        <v>0</v>
      </c>
      <c r="AJ75" s="18">
        <v>0</v>
      </c>
      <c r="AK75" s="34">
        <v>0</v>
      </c>
      <c r="AL75" s="18">
        <v>0</v>
      </c>
      <c r="AM75" s="34">
        <v>0</v>
      </c>
      <c r="AN75" s="18">
        <v>0</v>
      </c>
      <c r="AO75" s="34">
        <v>0</v>
      </c>
      <c r="AP75" s="18">
        <v>0</v>
      </c>
      <c r="AQ75" s="34">
        <v>0</v>
      </c>
      <c r="AR75" s="18">
        <v>0</v>
      </c>
      <c r="AS75" s="34">
        <v>0</v>
      </c>
      <c r="AT75" s="18">
        <v>0</v>
      </c>
      <c r="AU75" s="34">
        <v>0</v>
      </c>
      <c r="AV75" s="18">
        <v>1</v>
      </c>
      <c r="AW75" s="34">
        <v>0</v>
      </c>
      <c r="AX75" s="18">
        <v>0</v>
      </c>
      <c r="AY75" s="34">
        <v>0</v>
      </c>
      <c r="AZ75" s="18">
        <v>0</v>
      </c>
      <c r="BA75" s="34">
        <v>0</v>
      </c>
      <c r="BB75" s="18">
        <v>0</v>
      </c>
      <c r="BC75" s="34">
        <v>0</v>
      </c>
      <c r="BD75" s="18">
        <v>0</v>
      </c>
      <c r="BE75" s="34">
        <v>0</v>
      </c>
      <c r="BF75" s="18">
        <v>0</v>
      </c>
      <c r="BG75" s="34">
        <v>0</v>
      </c>
      <c r="BH75" s="18">
        <v>0</v>
      </c>
      <c r="BI75" s="34">
        <v>0</v>
      </c>
      <c r="BJ75" s="18">
        <v>0</v>
      </c>
      <c r="BK75" s="34">
        <v>0</v>
      </c>
      <c r="BL75" s="18">
        <v>0</v>
      </c>
      <c r="BM75" s="34">
        <v>0</v>
      </c>
      <c r="BN75" s="38">
        <v>0</v>
      </c>
      <c r="BO75" s="39">
        <v>0</v>
      </c>
      <c r="BP75" s="39">
        <v>0</v>
      </c>
      <c r="BQ75" s="39">
        <v>0</v>
      </c>
      <c r="BR75" s="12">
        <f t="shared" si="36"/>
        <v>0</v>
      </c>
      <c r="BS75" s="12">
        <f t="shared" si="37"/>
        <v>0</v>
      </c>
      <c r="BT75" s="12">
        <f t="shared" si="38"/>
        <v>0</v>
      </c>
      <c r="BU75" s="12">
        <f t="shared" si="39"/>
        <v>1</v>
      </c>
      <c r="BV75" s="14" t="str">
        <f t="shared" si="40"/>
        <v/>
      </c>
      <c r="BW75" s="14" t="str">
        <f t="shared" si="41"/>
        <v/>
      </c>
      <c r="BX75" s="14" t="str">
        <f t="shared" si="42"/>
        <v/>
      </c>
      <c r="BY75" s="14" t="str">
        <f t="shared" si="43"/>
        <v/>
      </c>
      <c r="BZ75" s="37" t="str">
        <f t="shared" si="44"/>
        <v/>
      </c>
      <c r="CA75" s="15">
        <f t="shared" si="45"/>
        <v>-9.0909090909090905E-3</v>
      </c>
      <c r="CB75" s="16" t="e">
        <f t="shared" si="46"/>
        <v>#DIV/0!</v>
      </c>
      <c r="CC75" s="9" t="str">
        <f t="shared" si="47"/>
        <v/>
      </c>
      <c r="CD75" s="9" t="str">
        <f t="shared" si="48"/>
        <v/>
      </c>
      <c r="CE75" s="15">
        <f t="shared" si="49"/>
        <v>0</v>
      </c>
      <c r="CF75" s="15">
        <f t="shared" si="50"/>
        <v>0</v>
      </c>
      <c r="CG75" s="15" t="e">
        <f t="shared" si="51"/>
        <v>#DIV/0!</v>
      </c>
      <c r="CH75" s="9" t="str">
        <f t="shared" si="52"/>
        <v/>
      </c>
      <c r="CI75" s="9" t="str">
        <f t="shared" si="53"/>
        <v/>
      </c>
    </row>
    <row r="76" spans="1:87" x14ac:dyDescent="0.25">
      <c r="A76" s="33">
        <v>300.5</v>
      </c>
      <c r="B76" s="33">
        <v>346.5</v>
      </c>
      <c r="C76" s="17" t="s">
        <v>96</v>
      </c>
      <c r="D76" s="18">
        <v>1</v>
      </c>
      <c r="E76" s="34">
        <v>0</v>
      </c>
      <c r="F76" s="18">
        <v>0</v>
      </c>
      <c r="G76" s="34">
        <v>0</v>
      </c>
      <c r="H76" s="18">
        <v>0</v>
      </c>
      <c r="I76" s="34">
        <v>0</v>
      </c>
      <c r="J76" s="18">
        <v>0</v>
      </c>
      <c r="K76" s="34">
        <v>0</v>
      </c>
      <c r="L76" s="18">
        <v>0</v>
      </c>
      <c r="M76" s="34">
        <v>0</v>
      </c>
      <c r="N76" s="18">
        <v>0</v>
      </c>
      <c r="O76" s="34">
        <v>0</v>
      </c>
      <c r="P76" s="18">
        <v>0</v>
      </c>
      <c r="Q76" s="34">
        <v>0</v>
      </c>
      <c r="R76" s="18">
        <v>0</v>
      </c>
      <c r="S76" s="34">
        <v>0</v>
      </c>
      <c r="T76" s="18">
        <v>0</v>
      </c>
      <c r="U76" s="34">
        <v>0</v>
      </c>
      <c r="V76" s="18">
        <v>0</v>
      </c>
      <c r="W76" s="34">
        <v>0</v>
      </c>
      <c r="X76" s="18">
        <v>0</v>
      </c>
      <c r="Y76" s="34">
        <v>0</v>
      </c>
      <c r="Z76" s="18">
        <v>0</v>
      </c>
      <c r="AA76" s="34">
        <v>0</v>
      </c>
      <c r="AB76" s="18">
        <v>0</v>
      </c>
      <c r="AC76" s="34">
        <v>0</v>
      </c>
      <c r="AD76" s="18">
        <v>0</v>
      </c>
      <c r="AE76" s="34">
        <v>0</v>
      </c>
      <c r="AF76" s="18">
        <v>0</v>
      </c>
      <c r="AG76" s="34">
        <v>0</v>
      </c>
      <c r="AH76" s="18">
        <v>0</v>
      </c>
      <c r="AI76" s="34">
        <v>0</v>
      </c>
      <c r="AJ76" s="18">
        <v>0</v>
      </c>
      <c r="AK76" s="34">
        <v>0</v>
      </c>
      <c r="AL76" s="18">
        <v>0</v>
      </c>
      <c r="AM76" s="34">
        <v>0</v>
      </c>
      <c r="AN76" s="18">
        <v>0</v>
      </c>
      <c r="AO76" s="34">
        <v>0</v>
      </c>
      <c r="AP76" s="18">
        <v>0</v>
      </c>
      <c r="AQ76" s="34">
        <v>0</v>
      </c>
      <c r="AR76" s="18">
        <v>0</v>
      </c>
      <c r="AS76" s="34">
        <v>0</v>
      </c>
      <c r="AT76" s="18">
        <v>0</v>
      </c>
      <c r="AU76" s="34">
        <v>0</v>
      </c>
      <c r="AV76" s="18">
        <v>0</v>
      </c>
      <c r="AW76" s="34">
        <v>0</v>
      </c>
      <c r="AX76" s="18">
        <v>0</v>
      </c>
      <c r="AY76" s="34">
        <v>0</v>
      </c>
      <c r="AZ76" s="18">
        <v>0</v>
      </c>
      <c r="BA76" s="34">
        <v>0</v>
      </c>
      <c r="BB76" s="18">
        <v>0</v>
      </c>
      <c r="BC76" s="34">
        <v>0</v>
      </c>
      <c r="BD76" s="18">
        <v>1</v>
      </c>
      <c r="BE76" s="34">
        <v>0</v>
      </c>
      <c r="BF76" s="18">
        <v>0</v>
      </c>
      <c r="BG76" s="34">
        <v>0</v>
      </c>
      <c r="BH76" s="18">
        <v>0</v>
      </c>
      <c r="BI76" s="34">
        <v>0</v>
      </c>
      <c r="BJ76" s="18">
        <v>0</v>
      </c>
      <c r="BK76" s="34">
        <v>0</v>
      </c>
      <c r="BL76" s="18">
        <v>0</v>
      </c>
      <c r="BM76" s="34">
        <v>0</v>
      </c>
      <c r="BN76" s="38">
        <v>0</v>
      </c>
      <c r="BO76" s="39">
        <v>0</v>
      </c>
      <c r="BP76" s="39">
        <v>0</v>
      </c>
      <c r="BQ76" s="39">
        <v>0</v>
      </c>
      <c r="BR76" s="12">
        <f t="shared" si="36"/>
        <v>4.7619047619047616E-2</v>
      </c>
      <c r="BS76" s="12">
        <f t="shared" si="37"/>
        <v>0.21821789023599236</v>
      </c>
      <c r="BT76" s="12">
        <f t="shared" si="38"/>
        <v>0</v>
      </c>
      <c r="BU76" s="12">
        <f t="shared" si="39"/>
        <v>1</v>
      </c>
      <c r="BV76" s="14" t="str">
        <f t="shared" si="40"/>
        <v/>
      </c>
      <c r="BW76" s="14" t="str">
        <f t="shared" si="41"/>
        <v/>
      </c>
      <c r="BX76" s="14" t="str">
        <f t="shared" si="42"/>
        <v/>
      </c>
      <c r="BY76" s="14" t="str">
        <f t="shared" si="43"/>
        <v/>
      </c>
      <c r="BZ76" s="37" t="str">
        <f t="shared" si="44"/>
        <v/>
      </c>
      <c r="CA76" s="15">
        <f t="shared" si="45"/>
        <v>1.298701298701298E-3</v>
      </c>
      <c r="CB76" s="16">
        <f t="shared" si="46"/>
        <v>2.7272727272727261E-2</v>
      </c>
      <c r="CC76" s="9" t="str">
        <f t="shared" si="47"/>
        <v/>
      </c>
      <c r="CD76" s="9" t="str">
        <f t="shared" si="48"/>
        <v/>
      </c>
      <c r="CE76" s="15">
        <f t="shared" si="49"/>
        <v>-3.6363636363636362E-2</v>
      </c>
      <c r="CF76" s="15">
        <f t="shared" si="50"/>
        <v>9.0909090909090912E-2</v>
      </c>
      <c r="CG76" s="15">
        <f t="shared" si="51"/>
        <v>-0.39999999999999997</v>
      </c>
      <c r="CH76" s="9" t="str">
        <f t="shared" si="52"/>
        <v/>
      </c>
      <c r="CI76" s="9" t="str">
        <f t="shared" si="53"/>
        <v/>
      </c>
    </row>
    <row r="77" spans="1:87" x14ac:dyDescent="0.25">
      <c r="A77" s="33">
        <v>320</v>
      </c>
      <c r="B77" s="33">
        <v>387</v>
      </c>
      <c r="C77" s="17" t="s">
        <v>97</v>
      </c>
      <c r="D77" s="18">
        <v>5</v>
      </c>
      <c r="E77" s="34">
        <v>0</v>
      </c>
      <c r="F77" s="18">
        <v>0</v>
      </c>
      <c r="G77" s="34">
        <v>0</v>
      </c>
      <c r="H77" s="18">
        <v>0</v>
      </c>
      <c r="I77" s="34">
        <v>0</v>
      </c>
      <c r="J77" s="18">
        <v>0</v>
      </c>
      <c r="K77" s="34">
        <v>0</v>
      </c>
      <c r="L77" s="18">
        <v>0</v>
      </c>
      <c r="M77" s="34">
        <v>0</v>
      </c>
      <c r="N77" s="18">
        <v>0</v>
      </c>
      <c r="O77" s="34">
        <v>0</v>
      </c>
      <c r="P77" s="18">
        <v>0</v>
      </c>
      <c r="Q77" s="34">
        <v>0</v>
      </c>
      <c r="R77" s="18">
        <v>0</v>
      </c>
      <c r="S77" s="34">
        <v>0</v>
      </c>
      <c r="T77" s="18">
        <v>0</v>
      </c>
      <c r="U77" s="34">
        <v>0</v>
      </c>
      <c r="V77" s="18">
        <v>0</v>
      </c>
      <c r="W77" s="34">
        <v>0</v>
      </c>
      <c r="X77" s="18">
        <v>0</v>
      </c>
      <c r="Y77" s="34">
        <v>0</v>
      </c>
      <c r="Z77" s="18">
        <v>0</v>
      </c>
      <c r="AA77" s="34">
        <v>0</v>
      </c>
      <c r="AB77" s="18">
        <v>0</v>
      </c>
      <c r="AC77" s="34">
        <v>0</v>
      </c>
      <c r="AD77" s="18">
        <v>0</v>
      </c>
      <c r="AE77" s="34">
        <v>0</v>
      </c>
      <c r="AF77" s="18">
        <v>0</v>
      </c>
      <c r="AG77" s="34">
        <v>0</v>
      </c>
      <c r="AH77" s="18">
        <v>0</v>
      </c>
      <c r="AI77" s="34">
        <v>1</v>
      </c>
      <c r="AJ77" s="18">
        <v>0</v>
      </c>
      <c r="AK77" s="34">
        <v>0</v>
      </c>
      <c r="AL77" s="18">
        <v>0</v>
      </c>
      <c r="AM77" s="34">
        <v>0</v>
      </c>
      <c r="AN77" s="18">
        <v>0</v>
      </c>
      <c r="AO77" s="34">
        <v>0</v>
      </c>
      <c r="AP77" s="18">
        <v>0</v>
      </c>
      <c r="AQ77" s="34">
        <v>0</v>
      </c>
      <c r="AR77" s="18">
        <v>0</v>
      </c>
      <c r="AS77" s="34">
        <v>0</v>
      </c>
      <c r="AT77" s="18">
        <v>0</v>
      </c>
      <c r="AU77" s="34">
        <v>0</v>
      </c>
      <c r="AV77" s="18">
        <v>0</v>
      </c>
      <c r="AW77" s="34">
        <v>0</v>
      </c>
      <c r="AX77" s="18">
        <v>0</v>
      </c>
      <c r="AY77" s="34">
        <v>0</v>
      </c>
      <c r="AZ77" s="18">
        <v>0</v>
      </c>
      <c r="BA77" s="34">
        <v>0</v>
      </c>
      <c r="BB77" s="18">
        <v>0</v>
      </c>
      <c r="BC77" s="34">
        <v>0</v>
      </c>
      <c r="BD77" s="18">
        <v>0</v>
      </c>
      <c r="BE77" s="34">
        <v>0</v>
      </c>
      <c r="BF77" s="18">
        <v>0</v>
      </c>
      <c r="BG77" s="34">
        <v>0</v>
      </c>
      <c r="BH77" s="18">
        <v>0</v>
      </c>
      <c r="BI77" s="34">
        <v>0</v>
      </c>
      <c r="BJ77" s="18">
        <v>0</v>
      </c>
      <c r="BK77" s="34">
        <v>0</v>
      </c>
      <c r="BL77" s="18">
        <v>0</v>
      </c>
      <c r="BM77" s="34">
        <v>0</v>
      </c>
      <c r="BN77" s="38">
        <v>0</v>
      </c>
      <c r="BO77" s="39">
        <v>0</v>
      </c>
      <c r="BP77" s="39">
        <v>0</v>
      </c>
      <c r="BQ77" s="39">
        <v>0</v>
      </c>
      <c r="BR77" s="12">
        <f t="shared" si="36"/>
        <v>0</v>
      </c>
      <c r="BS77" s="12">
        <f t="shared" si="37"/>
        <v>0</v>
      </c>
      <c r="BT77" s="12">
        <f t="shared" si="38"/>
        <v>0</v>
      </c>
      <c r="BU77" s="12">
        <f t="shared" si="39"/>
        <v>1</v>
      </c>
      <c r="BV77" s="14" t="str">
        <f t="shared" si="40"/>
        <v/>
      </c>
      <c r="BW77" s="14" t="str">
        <f t="shared" si="41"/>
        <v/>
      </c>
      <c r="BX77" s="14" t="str">
        <f t="shared" si="42"/>
        <v/>
      </c>
      <c r="BY77" s="14" t="str">
        <f t="shared" si="43"/>
        <v/>
      </c>
      <c r="BZ77" s="37" t="str">
        <f t="shared" si="44"/>
        <v/>
      </c>
      <c r="CA77" s="15">
        <f t="shared" si="45"/>
        <v>0</v>
      </c>
      <c r="CB77" s="16" t="e">
        <f t="shared" si="46"/>
        <v>#DIV/0!</v>
      </c>
      <c r="CC77" s="9" t="str">
        <f t="shared" si="47"/>
        <v/>
      </c>
      <c r="CD77" s="9" t="str">
        <f t="shared" si="48"/>
        <v/>
      </c>
      <c r="CE77" s="15">
        <f t="shared" si="49"/>
        <v>0</v>
      </c>
      <c r="CF77" s="15">
        <f t="shared" si="50"/>
        <v>0</v>
      </c>
      <c r="CG77" s="15" t="e">
        <f t="shared" si="51"/>
        <v>#DIV/0!</v>
      </c>
      <c r="CH77" s="9" t="str">
        <f t="shared" si="52"/>
        <v/>
      </c>
      <c r="CI77" s="9" t="str">
        <f t="shared" si="53"/>
        <v/>
      </c>
    </row>
    <row r="78" spans="1:87" x14ac:dyDescent="0.25">
      <c r="A78" s="33">
        <v>327</v>
      </c>
      <c r="B78" s="33">
        <v>392</v>
      </c>
      <c r="C78" s="17" t="s">
        <v>98</v>
      </c>
      <c r="D78" s="18">
        <v>2</v>
      </c>
      <c r="E78" s="34">
        <v>0</v>
      </c>
      <c r="F78" s="18">
        <v>0</v>
      </c>
      <c r="G78" s="34">
        <v>0</v>
      </c>
      <c r="H78" s="18">
        <v>0</v>
      </c>
      <c r="I78" s="34">
        <v>0</v>
      </c>
      <c r="J78" s="18">
        <v>0</v>
      </c>
      <c r="K78" s="34">
        <v>0</v>
      </c>
      <c r="L78" s="18">
        <v>0</v>
      </c>
      <c r="M78" s="34">
        <v>0</v>
      </c>
      <c r="N78" s="18">
        <v>0</v>
      </c>
      <c r="O78" s="34">
        <v>0</v>
      </c>
      <c r="P78" s="18">
        <v>0</v>
      </c>
      <c r="Q78" s="34">
        <v>0</v>
      </c>
      <c r="R78" s="18">
        <v>0</v>
      </c>
      <c r="S78" s="34">
        <v>0</v>
      </c>
      <c r="T78" s="18">
        <v>0</v>
      </c>
      <c r="U78" s="34">
        <v>0</v>
      </c>
      <c r="V78" s="18">
        <v>0</v>
      </c>
      <c r="W78" s="34">
        <v>0</v>
      </c>
      <c r="X78" s="18">
        <v>0</v>
      </c>
      <c r="Y78" s="34">
        <v>0</v>
      </c>
      <c r="Z78" s="18">
        <v>0</v>
      </c>
      <c r="AA78" s="34">
        <v>0</v>
      </c>
      <c r="AB78" s="18">
        <v>0</v>
      </c>
      <c r="AC78" s="34">
        <v>0</v>
      </c>
      <c r="AD78" s="18">
        <v>1</v>
      </c>
      <c r="AE78" s="34">
        <v>0</v>
      </c>
      <c r="AF78" s="18">
        <v>24</v>
      </c>
      <c r="AG78" s="34">
        <v>0</v>
      </c>
      <c r="AH78" s="18">
        <v>0</v>
      </c>
      <c r="AI78" s="34">
        <v>40</v>
      </c>
      <c r="AJ78" s="18">
        <v>11</v>
      </c>
      <c r="AK78" s="34">
        <v>0</v>
      </c>
      <c r="AL78" s="18">
        <v>1</v>
      </c>
      <c r="AM78" s="34">
        <v>50</v>
      </c>
      <c r="AN78" s="18">
        <v>0</v>
      </c>
      <c r="AO78" s="34">
        <v>0</v>
      </c>
      <c r="AP78" s="18">
        <v>0</v>
      </c>
      <c r="AQ78" s="34">
        <v>69</v>
      </c>
      <c r="AR78" s="18">
        <v>2138</v>
      </c>
      <c r="AS78" s="34">
        <v>1</v>
      </c>
      <c r="AT78" s="18">
        <v>0</v>
      </c>
      <c r="AU78" s="34">
        <v>1</v>
      </c>
      <c r="AV78" s="18">
        <v>0</v>
      </c>
      <c r="AW78" s="34">
        <v>25</v>
      </c>
      <c r="AX78" s="18">
        <v>0</v>
      </c>
      <c r="AY78" s="34">
        <v>861</v>
      </c>
      <c r="AZ78" s="18">
        <v>470</v>
      </c>
      <c r="BA78" s="34">
        <v>412</v>
      </c>
      <c r="BB78" s="18">
        <v>116</v>
      </c>
      <c r="BC78" s="34">
        <v>504</v>
      </c>
      <c r="BD78" s="18">
        <v>242</v>
      </c>
      <c r="BE78" s="34">
        <v>17</v>
      </c>
      <c r="BF78" s="18">
        <v>167</v>
      </c>
      <c r="BG78" s="34">
        <v>181</v>
      </c>
      <c r="BH78" s="18">
        <v>819</v>
      </c>
      <c r="BI78" s="34">
        <v>2260</v>
      </c>
      <c r="BJ78" s="18">
        <v>1</v>
      </c>
      <c r="BK78" s="34">
        <v>141</v>
      </c>
      <c r="BL78" s="18">
        <v>240</v>
      </c>
      <c r="BM78" s="34">
        <v>576</v>
      </c>
      <c r="BN78" s="38">
        <v>0</v>
      </c>
      <c r="BO78" s="39">
        <v>27</v>
      </c>
      <c r="BP78" s="39">
        <v>363</v>
      </c>
      <c r="BQ78" s="39">
        <v>63</v>
      </c>
      <c r="BR78" s="12">
        <f t="shared" si="36"/>
        <v>356.42857142857144</v>
      </c>
      <c r="BS78" s="12">
        <f t="shared" si="37"/>
        <v>508.71323664993929</v>
      </c>
      <c r="BT78" s="12">
        <f t="shared" si="38"/>
        <v>181</v>
      </c>
      <c r="BU78" s="12">
        <f t="shared" si="39"/>
        <v>2260</v>
      </c>
      <c r="BV78" s="14" t="str">
        <f t="shared" si="40"/>
        <v/>
      </c>
      <c r="BW78" s="14" t="str">
        <f t="shared" si="41"/>
        <v/>
      </c>
      <c r="BX78" s="14" t="str">
        <f t="shared" si="42"/>
        <v/>
      </c>
      <c r="BY78" s="14" t="str">
        <f t="shared" si="43"/>
        <v/>
      </c>
      <c r="BZ78" s="37">
        <f t="shared" si="44"/>
        <v>0</v>
      </c>
      <c r="CA78" s="15">
        <f t="shared" si="45"/>
        <v>28.894805194805194</v>
      </c>
      <c r="CB78" s="16">
        <f t="shared" si="46"/>
        <v>8.1067589724904354E-2</v>
      </c>
      <c r="CC78" s="9" t="str">
        <f t="shared" si="47"/>
        <v>increasing</v>
      </c>
      <c r="CD78" s="9" t="str">
        <f t="shared" si="48"/>
        <v/>
      </c>
      <c r="CE78" s="15">
        <f t="shared" si="49"/>
        <v>22.463636363636365</v>
      </c>
      <c r="CF78" s="15">
        <f t="shared" si="50"/>
        <v>468</v>
      </c>
      <c r="CG78" s="15">
        <f t="shared" si="51"/>
        <v>4.7999222999223004E-2</v>
      </c>
      <c r="CH78" s="9" t="str">
        <f t="shared" si="52"/>
        <v/>
      </c>
      <c r="CI78" s="9" t="str">
        <f t="shared" si="53"/>
        <v/>
      </c>
    </row>
    <row r="79" spans="1:87" x14ac:dyDescent="0.25">
      <c r="A79" s="33">
        <v>328</v>
      </c>
      <c r="B79" s="33">
        <v>395</v>
      </c>
      <c r="C79" s="17" t="s">
        <v>99</v>
      </c>
      <c r="D79" s="18">
        <v>2</v>
      </c>
      <c r="E79" s="34">
        <v>0</v>
      </c>
      <c r="F79" s="18">
        <v>0</v>
      </c>
      <c r="G79" s="34">
        <v>0</v>
      </c>
      <c r="H79" s="18">
        <v>0</v>
      </c>
      <c r="I79" s="34">
        <v>0</v>
      </c>
      <c r="J79" s="18">
        <v>0</v>
      </c>
      <c r="K79" s="34">
        <v>0</v>
      </c>
      <c r="L79" s="18">
        <v>0</v>
      </c>
      <c r="M79" s="34">
        <v>0</v>
      </c>
      <c r="N79" s="18">
        <v>0</v>
      </c>
      <c r="O79" s="34">
        <v>0</v>
      </c>
      <c r="P79" s="18">
        <v>0</v>
      </c>
      <c r="Q79" s="34">
        <v>0</v>
      </c>
      <c r="R79" s="18">
        <v>0</v>
      </c>
      <c r="S79" s="34">
        <v>0</v>
      </c>
      <c r="T79" s="18">
        <v>0</v>
      </c>
      <c r="U79" s="34">
        <v>0</v>
      </c>
      <c r="V79" s="18">
        <v>0</v>
      </c>
      <c r="W79" s="34">
        <v>0</v>
      </c>
      <c r="X79" s="18">
        <v>0</v>
      </c>
      <c r="Y79" s="34">
        <v>0</v>
      </c>
      <c r="Z79" s="18">
        <v>0</v>
      </c>
      <c r="AA79" s="34">
        <v>0</v>
      </c>
      <c r="AB79" s="18">
        <v>0</v>
      </c>
      <c r="AC79" s="34">
        <v>0</v>
      </c>
      <c r="AD79" s="18">
        <v>1</v>
      </c>
      <c r="AE79" s="34">
        <v>0</v>
      </c>
      <c r="AF79" s="18">
        <v>0</v>
      </c>
      <c r="AG79" s="34">
        <v>0</v>
      </c>
      <c r="AH79" s="18">
        <v>0</v>
      </c>
      <c r="AI79" s="34">
        <v>0</v>
      </c>
      <c r="AJ79" s="18">
        <v>0</v>
      </c>
      <c r="AK79" s="34">
        <v>0</v>
      </c>
      <c r="AL79" s="18">
        <v>0</v>
      </c>
      <c r="AM79" s="34">
        <v>0</v>
      </c>
      <c r="AN79" s="18">
        <v>0</v>
      </c>
      <c r="AO79" s="34">
        <v>0</v>
      </c>
      <c r="AP79" s="18">
        <v>1</v>
      </c>
      <c r="AQ79" s="34">
        <v>0</v>
      </c>
      <c r="AR79" s="18">
        <v>220</v>
      </c>
      <c r="AS79" s="34">
        <v>0</v>
      </c>
      <c r="AT79" s="18">
        <v>0</v>
      </c>
      <c r="AU79" s="34">
        <v>0</v>
      </c>
      <c r="AV79" s="18">
        <v>0</v>
      </c>
      <c r="AW79" s="34">
        <v>2</v>
      </c>
      <c r="AX79" s="18">
        <v>0</v>
      </c>
      <c r="AY79" s="34">
        <v>1324</v>
      </c>
      <c r="AZ79" s="18">
        <v>109</v>
      </c>
      <c r="BA79" s="34">
        <v>357</v>
      </c>
      <c r="BB79" s="18">
        <v>5</v>
      </c>
      <c r="BC79" s="34">
        <v>94</v>
      </c>
      <c r="BD79" s="18">
        <v>17</v>
      </c>
      <c r="BE79" s="34">
        <v>2</v>
      </c>
      <c r="BF79" s="18">
        <v>7</v>
      </c>
      <c r="BG79" s="34">
        <v>19</v>
      </c>
      <c r="BH79" s="18">
        <v>20</v>
      </c>
      <c r="BI79" s="34">
        <v>47</v>
      </c>
      <c r="BJ79" s="18">
        <v>0</v>
      </c>
      <c r="BK79" s="34">
        <v>2221</v>
      </c>
      <c r="BL79" s="18">
        <v>562</v>
      </c>
      <c r="BM79" s="34">
        <v>254</v>
      </c>
      <c r="BN79" s="38">
        <v>17</v>
      </c>
      <c r="BO79" s="39">
        <v>0</v>
      </c>
      <c r="BP79" s="39">
        <v>13</v>
      </c>
      <c r="BQ79" s="39">
        <v>3</v>
      </c>
      <c r="BR79" s="12">
        <f t="shared" si="36"/>
        <v>241.57142857142858</v>
      </c>
      <c r="BS79" s="12">
        <f t="shared" si="37"/>
        <v>547.38739220305138</v>
      </c>
      <c r="BT79" s="12">
        <f t="shared" si="38"/>
        <v>17</v>
      </c>
      <c r="BU79" s="12">
        <f t="shared" si="39"/>
        <v>2221</v>
      </c>
      <c r="BV79" s="14" t="str">
        <f t="shared" si="40"/>
        <v/>
      </c>
      <c r="BW79" s="14" t="str">
        <f t="shared" si="41"/>
        <v/>
      </c>
      <c r="BX79" s="14" t="str">
        <f t="shared" si="42"/>
        <v/>
      </c>
      <c r="BY79" s="14" t="str">
        <f t="shared" si="43"/>
        <v/>
      </c>
      <c r="BZ79" s="37">
        <f t="shared" si="44"/>
        <v>9.0909090909090912E-2</v>
      </c>
      <c r="CA79" s="15">
        <f t="shared" si="45"/>
        <v>25.340259740259739</v>
      </c>
      <c r="CB79" s="16">
        <f t="shared" si="46"/>
        <v>0.10489758615128218</v>
      </c>
      <c r="CC79" s="9" t="str">
        <f t="shared" si="47"/>
        <v>increasing</v>
      </c>
      <c r="CD79" s="9" t="str">
        <f t="shared" si="48"/>
        <v/>
      </c>
      <c r="CE79" s="15">
        <f t="shared" si="49"/>
        <v>87.73636363636362</v>
      </c>
      <c r="CF79" s="15">
        <f t="shared" si="50"/>
        <v>294.81818181818181</v>
      </c>
      <c r="CG79" s="15">
        <f t="shared" si="51"/>
        <v>0.29759481961147083</v>
      </c>
      <c r="CH79" s="9" t="str">
        <f t="shared" si="52"/>
        <v>increasing</v>
      </c>
      <c r="CI79" s="9" t="str">
        <f t="shared" si="53"/>
        <v/>
      </c>
    </row>
    <row r="80" spans="1:87" x14ac:dyDescent="0.25">
      <c r="A80" s="33">
        <v>329</v>
      </c>
      <c r="B80" s="33">
        <v>396</v>
      </c>
      <c r="C80" s="17" t="s">
        <v>100</v>
      </c>
      <c r="D80" s="18">
        <v>3</v>
      </c>
      <c r="E80" s="34">
        <v>0</v>
      </c>
      <c r="F80" s="18">
        <v>0</v>
      </c>
      <c r="G80" s="34">
        <v>0</v>
      </c>
      <c r="H80" s="18">
        <v>0</v>
      </c>
      <c r="I80" s="34">
        <v>0</v>
      </c>
      <c r="J80" s="18">
        <v>0</v>
      </c>
      <c r="K80" s="34">
        <v>0</v>
      </c>
      <c r="L80" s="18">
        <v>0</v>
      </c>
      <c r="M80" s="34">
        <v>0</v>
      </c>
      <c r="N80" s="18">
        <v>0</v>
      </c>
      <c r="O80" s="34">
        <v>0</v>
      </c>
      <c r="P80" s="18">
        <v>0</v>
      </c>
      <c r="Q80" s="34">
        <v>0</v>
      </c>
      <c r="R80" s="18">
        <v>0</v>
      </c>
      <c r="S80" s="34">
        <v>0</v>
      </c>
      <c r="T80" s="18">
        <v>0</v>
      </c>
      <c r="U80" s="34">
        <v>0</v>
      </c>
      <c r="V80" s="18">
        <v>0</v>
      </c>
      <c r="W80" s="34">
        <v>0</v>
      </c>
      <c r="X80" s="18">
        <v>0</v>
      </c>
      <c r="Y80" s="34">
        <v>0</v>
      </c>
      <c r="Z80" s="18">
        <v>0</v>
      </c>
      <c r="AA80" s="34">
        <v>0</v>
      </c>
      <c r="AB80" s="18">
        <v>0</v>
      </c>
      <c r="AC80" s="34">
        <v>0</v>
      </c>
      <c r="AD80" s="18">
        <v>0</v>
      </c>
      <c r="AE80" s="34">
        <v>0</v>
      </c>
      <c r="AF80" s="18">
        <v>1</v>
      </c>
      <c r="AG80" s="34">
        <v>0</v>
      </c>
      <c r="AH80" s="18">
        <v>0</v>
      </c>
      <c r="AI80" s="34">
        <v>0</v>
      </c>
      <c r="AJ80" s="18">
        <v>0</v>
      </c>
      <c r="AK80" s="34">
        <v>0</v>
      </c>
      <c r="AL80" s="18">
        <v>0</v>
      </c>
      <c r="AM80" s="34">
        <v>0</v>
      </c>
      <c r="AN80" s="18">
        <v>0</v>
      </c>
      <c r="AO80" s="34">
        <v>0</v>
      </c>
      <c r="AP80" s="18">
        <v>0</v>
      </c>
      <c r="AQ80" s="34">
        <v>0</v>
      </c>
      <c r="AR80" s="18">
        <v>0</v>
      </c>
      <c r="AS80" s="34">
        <v>0</v>
      </c>
      <c r="AT80" s="18">
        <v>0</v>
      </c>
      <c r="AU80" s="34">
        <v>0</v>
      </c>
      <c r="AV80" s="18">
        <v>0</v>
      </c>
      <c r="AW80" s="34">
        <v>0</v>
      </c>
      <c r="AX80" s="18">
        <v>0</v>
      </c>
      <c r="AY80" s="34">
        <v>2</v>
      </c>
      <c r="AZ80" s="18">
        <v>1</v>
      </c>
      <c r="BA80" s="34">
        <v>3</v>
      </c>
      <c r="BB80" s="18">
        <v>0</v>
      </c>
      <c r="BC80" s="34">
        <v>56</v>
      </c>
      <c r="BD80" s="18">
        <v>5</v>
      </c>
      <c r="BE80" s="34">
        <v>0</v>
      </c>
      <c r="BF80" s="18">
        <v>1</v>
      </c>
      <c r="BG80" s="34">
        <v>3</v>
      </c>
      <c r="BH80" s="18">
        <v>2</v>
      </c>
      <c r="BI80" s="34">
        <v>18</v>
      </c>
      <c r="BJ80" s="18">
        <v>1</v>
      </c>
      <c r="BK80" s="34">
        <v>11</v>
      </c>
      <c r="BL80" s="18" t="s">
        <v>30</v>
      </c>
      <c r="BM80" s="34">
        <v>0</v>
      </c>
      <c r="BN80" s="38">
        <v>0</v>
      </c>
      <c r="BO80" s="39">
        <v>0</v>
      </c>
      <c r="BP80" s="39">
        <v>0</v>
      </c>
      <c r="BQ80" s="39">
        <v>0</v>
      </c>
      <c r="BR80" s="12">
        <f t="shared" si="36"/>
        <v>5.15</v>
      </c>
      <c r="BS80" s="12">
        <f t="shared" si="37"/>
        <v>12.782698010242308</v>
      </c>
      <c r="BT80" s="12">
        <f t="shared" si="38"/>
        <v>1</v>
      </c>
      <c r="BU80" s="12">
        <f t="shared" si="39"/>
        <v>56</v>
      </c>
      <c r="BV80" s="14" t="str">
        <f t="shared" si="40"/>
        <v/>
      </c>
      <c r="BW80" s="14" t="str">
        <f t="shared" si="41"/>
        <v/>
      </c>
      <c r="BX80" s="14" t="str">
        <f t="shared" si="42"/>
        <v/>
      </c>
      <c r="BY80" s="14" t="str">
        <f t="shared" si="43"/>
        <v/>
      </c>
      <c r="BZ80" s="37" t="str">
        <f t="shared" si="44"/>
        <v/>
      </c>
      <c r="CA80" s="15">
        <f t="shared" si="45"/>
        <v>0.38302065844222188</v>
      </c>
      <c r="CB80" s="16">
        <f t="shared" si="46"/>
        <v>7.4372943386839196E-2</v>
      </c>
      <c r="CC80" s="9" t="str">
        <f t="shared" si="47"/>
        <v/>
      </c>
      <c r="CD80" s="9" t="str">
        <f t="shared" si="48"/>
        <v/>
      </c>
      <c r="CE80" s="15">
        <f t="shared" si="49"/>
        <v>-2.3073593073593073</v>
      </c>
      <c r="CF80" s="15">
        <f t="shared" si="50"/>
        <v>9.6999999999999993</v>
      </c>
      <c r="CG80" s="15">
        <f t="shared" si="51"/>
        <v>-0.23787209354219666</v>
      </c>
      <c r="CH80" s="9" t="str">
        <f t="shared" si="52"/>
        <v/>
      </c>
      <c r="CI80" s="9" t="str">
        <f t="shared" si="53"/>
        <v/>
      </c>
    </row>
    <row r="81" spans="1:87" x14ac:dyDescent="0.25">
      <c r="A81" s="33">
        <v>330</v>
      </c>
      <c r="B81" s="33">
        <v>398</v>
      </c>
      <c r="C81" s="17" t="s">
        <v>101</v>
      </c>
      <c r="D81" s="18">
        <v>4</v>
      </c>
      <c r="E81" s="34">
        <v>0</v>
      </c>
      <c r="F81" s="18">
        <v>0</v>
      </c>
      <c r="G81" s="34">
        <v>0</v>
      </c>
      <c r="H81" s="18">
        <v>0</v>
      </c>
      <c r="I81" s="34">
        <v>0</v>
      </c>
      <c r="J81" s="18">
        <v>0</v>
      </c>
      <c r="K81" s="34">
        <v>0</v>
      </c>
      <c r="L81" s="18">
        <v>0</v>
      </c>
      <c r="M81" s="34">
        <v>0</v>
      </c>
      <c r="N81" s="18">
        <v>0</v>
      </c>
      <c r="O81" s="34">
        <v>0</v>
      </c>
      <c r="P81" s="18">
        <v>0</v>
      </c>
      <c r="Q81" s="34">
        <v>0</v>
      </c>
      <c r="R81" s="18">
        <v>0</v>
      </c>
      <c r="S81" s="34">
        <v>0</v>
      </c>
      <c r="T81" s="18">
        <v>0</v>
      </c>
      <c r="U81" s="34">
        <v>0</v>
      </c>
      <c r="V81" s="18">
        <v>0</v>
      </c>
      <c r="W81" s="34">
        <v>0</v>
      </c>
      <c r="X81" s="18">
        <v>0</v>
      </c>
      <c r="Y81" s="34">
        <v>0</v>
      </c>
      <c r="Z81" s="18">
        <v>0</v>
      </c>
      <c r="AA81" s="34">
        <v>0</v>
      </c>
      <c r="AB81" s="18">
        <v>0</v>
      </c>
      <c r="AC81" s="34">
        <v>0</v>
      </c>
      <c r="AD81" s="18">
        <v>0</v>
      </c>
      <c r="AE81" s="34">
        <v>0</v>
      </c>
      <c r="AF81" s="18">
        <v>0</v>
      </c>
      <c r="AG81" s="34">
        <v>0</v>
      </c>
      <c r="AH81" s="18">
        <v>0</v>
      </c>
      <c r="AI81" s="34">
        <v>0</v>
      </c>
      <c r="AJ81" s="18">
        <v>0</v>
      </c>
      <c r="AK81" s="34">
        <v>0</v>
      </c>
      <c r="AL81" s="18">
        <v>0</v>
      </c>
      <c r="AM81" s="34">
        <v>0</v>
      </c>
      <c r="AN81" s="18">
        <v>0</v>
      </c>
      <c r="AO81" s="34">
        <v>0</v>
      </c>
      <c r="AP81" s="18">
        <v>0</v>
      </c>
      <c r="AQ81" s="34">
        <v>0</v>
      </c>
      <c r="AR81" s="18">
        <v>0</v>
      </c>
      <c r="AS81" s="34">
        <v>0</v>
      </c>
      <c r="AT81" s="18">
        <v>0</v>
      </c>
      <c r="AU81" s="34">
        <v>0</v>
      </c>
      <c r="AV81" s="18">
        <v>0</v>
      </c>
      <c r="AW81" s="34">
        <v>0</v>
      </c>
      <c r="AX81" s="18">
        <v>0</v>
      </c>
      <c r="AY81" s="34">
        <v>0</v>
      </c>
      <c r="AZ81" s="18">
        <v>2</v>
      </c>
      <c r="BA81" s="34">
        <v>0</v>
      </c>
      <c r="BB81" s="18">
        <v>0</v>
      </c>
      <c r="BC81" s="34">
        <v>3</v>
      </c>
      <c r="BD81" s="18">
        <v>2</v>
      </c>
      <c r="BE81" s="34">
        <v>0</v>
      </c>
      <c r="BF81" s="18">
        <v>0</v>
      </c>
      <c r="BG81" s="34">
        <v>2</v>
      </c>
      <c r="BH81" s="18">
        <v>0</v>
      </c>
      <c r="BI81" s="34">
        <v>1</v>
      </c>
      <c r="BJ81" s="18">
        <v>0</v>
      </c>
      <c r="BK81" s="34">
        <v>2</v>
      </c>
      <c r="BL81" s="18">
        <v>0</v>
      </c>
      <c r="BM81" s="34">
        <v>0</v>
      </c>
      <c r="BN81" s="38">
        <v>0</v>
      </c>
      <c r="BO81" s="39">
        <v>0</v>
      </c>
      <c r="BP81" s="39">
        <v>0</v>
      </c>
      <c r="BQ81" s="39">
        <v>0</v>
      </c>
      <c r="BR81" s="12">
        <f t="shared" si="36"/>
        <v>0.5714285714285714</v>
      </c>
      <c r="BS81" s="12">
        <f t="shared" si="37"/>
        <v>0.97833678104365318</v>
      </c>
      <c r="BT81" s="12">
        <f t="shared" si="38"/>
        <v>0</v>
      </c>
      <c r="BU81" s="12">
        <f t="shared" si="39"/>
        <v>3</v>
      </c>
      <c r="BV81" s="14" t="str">
        <f t="shared" si="40"/>
        <v/>
      </c>
      <c r="BW81" s="14" t="str">
        <f t="shared" si="41"/>
        <v/>
      </c>
      <c r="BX81" s="14" t="str">
        <f t="shared" si="42"/>
        <v/>
      </c>
      <c r="BY81" s="14" t="str">
        <f t="shared" si="43"/>
        <v/>
      </c>
      <c r="BZ81" s="37" t="str">
        <f t="shared" si="44"/>
        <v/>
      </c>
      <c r="CA81" s="15">
        <f t="shared" si="45"/>
        <v>3.3766233766233764E-2</v>
      </c>
      <c r="CB81" s="16">
        <f t="shared" si="46"/>
        <v>5.909090909090909E-2</v>
      </c>
      <c r="CC81" s="9" t="str">
        <f t="shared" si="47"/>
        <v/>
      </c>
      <c r="CD81" s="9" t="str">
        <f t="shared" si="48"/>
        <v/>
      </c>
      <c r="CE81" s="15">
        <f t="shared" si="49"/>
        <v>-0.16363636363636364</v>
      </c>
      <c r="CF81" s="15">
        <f t="shared" si="50"/>
        <v>0.90909090909090906</v>
      </c>
      <c r="CG81" s="15">
        <f t="shared" si="51"/>
        <v>-0.18</v>
      </c>
      <c r="CH81" s="9" t="str">
        <f t="shared" si="52"/>
        <v/>
      </c>
      <c r="CI81" s="9" t="str">
        <f t="shared" si="53"/>
        <v/>
      </c>
    </row>
    <row r="82" spans="1:87" x14ac:dyDescent="0.25">
      <c r="A82" s="33">
        <v>332</v>
      </c>
      <c r="B82" s="33">
        <v>400</v>
      </c>
      <c r="C82" s="17" t="s">
        <v>102</v>
      </c>
      <c r="D82" s="18">
        <v>6</v>
      </c>
      <c r="E82" s="34">
        <v>0</v>
      </c>
      <c r="F82" s="18">
        <v>0</v>
      </c>
      <c r="G82" s="34">
        <v>0</v>
      </c>
      <c r="H82" s="18">
        <v>0</v>
      </c>
      <c r="I82" s="34">
        <v>0</v>
      </c>
      <c r="J82" s="18">
        <v>0</v>
      </c>
      <c r="K82" s="34">
        <v>0</v>
      </c>
      <c r="L82" s="18">
        <v>0</v>
      </c>
      <c r="M82" s="34">
        <v>0</v>
      </c>
      <c r="N82" s="18">
        <v>0</v>
      </c>
      <c r="O82" s="34">
        <v>0</v>
      </c>
      <c r="P82" s="18">
        <v>0</v>
      </c>
      <c r="Q82" s="34">
        <v>0</v>
      </c>
      <c r="R82" s="18">
        <v>0</v>
      </c>
      <c r="S82" s="34">
        <v>0</v>
      </c>
      <c r="T82" s="18">
        <v>0</v>
      </c>
      <c r="U82" s="34">
        <v>0</v>
      </c>
      <c r="V82" s="18">
        <v>0</v>
      </c>
      <c r="W82" s="34">
        <v>0</v>
      </c>
      <c r="X82" s="18">
        <v>0</v>
      </c>
      <c r="Y82" s="34">
        <v>0</v>
      </c>
      <c r="Z82" s="18">
        <v>0</v>
      </c>
      <c r="AA82" s="34">
        <v>0</v>
      </c>
      <c r="AB82" s="18">
        <v>0</v>
      </c>
      <c r="AC82" s="34">
        <v>0</v>
      </c>
      <c r="AD82" s="18">
        <v>0</v>
      </c>
      <c r="AE82" s="34">
        <v>0</v>
      </c>
      <c r="AF82" s="18">
        <v>0</v>
      </c>
      <c r="AG82" s="34">
        <v>0</v>
      </c>
      <c r="AH82" s="18">
        <v>0</v>
      </c>
      <c r="AI82" s="34">
        <v>0</v>
      </c>
      <c r="AJ82" s="18">
        <v>0</v>
      </c>
      <c r="AK82" s="34">
        <v>0</v>
      </c>
      <c r="AL82" s="18">
        <v>0</v>
      </c>
      <c r="AM82" s="34">
        <v>0</v>
      </c>
      <c r="AN82" s="18">
        <v>0</v>
      </c>
      <c r="AO82" s="34">
        <v>0</v>
      </c>
      <c r="AP82" s="18">
        <v>0</v>
      </c>
      <c r="AQ82" s="34">
        <v>0</v>
      </c>
      <c r="AR82" s="18">
        <v>0</v>
      </c>
      <c r="AS82" s="34">
        <v>0</v>
      </c>
      <c r="AT82" s="18">
        <v>0</v>
      </c>
      <c r="AU82" s="34">
        <v>0</v>
      </c>
      <c r="AV82" s="18">
        <v>0</v>
      </c>
      <c r="AW82" s="34">
        <v>0</v>
      </c>
      <c r="AX82" s="18">
        <v>0</v>
      </c>
      <c r="AY82" s="34">
        <v>0</v>
      </c>
      <c r="AZ82" s="18">
        <v>0</v>
      </c>
      <c r="BA82" s="34">
        <v>0</v>
      </c>
      <c r="BB82" s="18">
        <v>0</v>
      </c>
      <c r="BC82" s="34">
        <v>0</v>
      </c>
      <c r="BD82" s="18">
        <v>0</v>
      </c>
      <c r="BE82" s="34">
        <v>0</v>
      </c>
      <c r="BF82" s="18">
        <v>0</v>
      </c>
      <c r="BG82" s="34">
        <v>0</v>
      </c>
      <c r="BH82" s="18">
        <v>0</v>
      </c>
      <c r="BI82" s="34">
        <v>0</v>
      </c>
      <c r="BJ82" s="18">
        <v>0</v>
      </c>
      <c r="BK82" s="34">
        <v>1</v>
      </c>
      <c r="BL82" s="18">
        <v>0</v>
      </c>
      <c r="BM82" s="34">
        <v>0</v>
      </c>
      <c r="BN82" s="38">
        <v>0</v>
      </c>
      <c r="BO82" s="39">
        <v>0</v>
      </c>
      <c r="BP82" s="39">
        <v>0</v>
      </c>
      <c r="BQ82" s="39">
        <v>0</v>
      </c>
      <c r="BR82" s="12">
        <f t="shared" si="36"/>
        <v>4.7619047619047616E-2</v>
      </c>
      <c r="BS82" s="12">
        <f t="shared" si="37"/>
        <v>0.21821789023599236</v>
      </c>
      <c r="BT82" s="12">
        <f t="shared" si="38"/>
        <v>0</v>
      </c>
      <c r="BU82" s="12">
        <f t="shared" si="39"/>
        <v>1</v>
      </c>
      <c r="BV82" s="14" t="str">
        <f t="shared" si="40"/>
        <v/>
      </c>
      <c r="BW82" s="14" t="str">
        <f t="shared" si="41"/>
        <v/>
      </c>
      <c r="BX82" s="14" t="str">
        <f t="shared" si="42"/>
        <v/>
      </c>
      <c r="BY82" s="14" t="str">
        <f t="shared" si="43"/>
        <v/>
      </c>
      <c r="BZ82" s="37" t="str">
        <f t="shared" si="44"/>
        <v/>
      </c>
      <c r="CA82" s="15">
        <f t="shared" si="45"/>
        <v>1.0389610389610388E-2</v>
      </c>
      <c r="CB82" s="16">
        <f t="shared" si="46"/>
        <v>0.21818181818181814</v>
      </c>
      <c r="CC82" s="9" t="str">
        <f t="shared" si="47"/>
        <v/>
      </c>
      <c r="CD82" s="9" t="str">
        <f t="shared" si="48"/>
        <v/>
      </c>
      <c r="CE82" s="15">
        <f t="shared" si="49"/>
        <v>2.7272727272727268E-2</v>
      </c>
      <c r="CF82" s="15">
        <f t="shared" si="50"/>
        <v>9.0909090909090912E-2</v>
      </c>
      <c r="CG82" s="15">
        <f t="shared" si="51"/>
        <v>0.29999999999999993</v>
      </c>
      <c r="CH82" s="9" t="str">
        <f t="shared" si="52"/>
        <v/>
      </c>
      <c r="CI82" s="9" t="str">
        <f t="shared" si="53"/>
        <v/>
      </c>
    </row>
    <row r="83" spans="1:87" x14ac:dyDescent="0.25">
      <c r="A83" s="33">
        <v>333</v>
      </c>
      <c r="B83" s="33">
        <v>401</v>
      </c>
      <c r="C83" s="17" t="s">
        <v>103</v>
      </c>
      <c r="D83" s="18">
        <v>6</v>
      </c>
      <c r="E83" s="34">
        <v>0</v>
      </c>
      <c r="F83" s="18">
        <v>0</v>
      </c>
      <c r="G83" s="34">
        <v>0</v>
      </c>
      <c r="H83" s="18">
        <v>0</v>
      </c>
      <c r="I83" s="34">
        <v>0</v>
      </c>
      <c r="J83" s="18">
        <v>0</v>
      </c>
      <c r="K83" s="34">
        <v>0</v>
      </c>
      <c r="L83" s="18">
        <v>0</v>
      </c>
      <c r="M83" s="34">
        <v>0</v>
      </c>
      <c r="N83" s="18">
        <v>0</v>
      </c>
      <c r="O83" s="34">
        <v>0</v>
      </c>
      <c r="P83" s="18">
        <v>0</v>
      </c>
      <c r="Q83" s="34">
        <v>0</v>
      </c>
      <c r="R83" s="18">
        <v>0</v>
      </c>
      <c r="S83" s="34">
        <v>0</v>
      </c>
      <c r="T83" s="18">
        <v>0</v>
      </c>
      <c r="U83" s="34">
        <v>0</v>
      </c>
      <c r="V83" s="18">
        <v>0</v>
      </c>
      <c r="W83" s="34">
        <v>0</v>
      </c>
      <c r="X83" s="18">
        <v>0</v>
      </c>
      <c r="Y83" s="34">
        <v>0</v>
      </c>
      <c r="Z83" s="18">
        <v>0</v>
      </c>
      <c r="AA83" s="34">
        <v>0</v>
      </c>
      <c r="AB83" s="18">
        <v>0</v>
      </c>
      <c r="AC83" s="34">
        <v>0</v>
      </c>
      <c r="AD83" s="18">
        <v>0</v>
      </c>
      <c r="AE83" s="34">
        <v>0</v>
      </c>
      <c r="AF83" s="18">
        <v>0</v>
      </c>
      <c r="AG83" s="34">
        <v>0</v>
      </c>
      <c r="AH83" s="18">
        <v>0</v>
      </c>
      <c r="AI83" s="34">
        <v>0</v>
      </c>
      <c r="AJ83" s="18">
        <v>0</v>
      </c>
      <c r="AK83" s="34">
        <v>0</v>
      </c>
      <c r="AL83" s="18">
        <v>0</v>
      </c>
      <c r="AM83" s="34">
        <v>0</v>
      </c>
      <c r="AN83" s="18">
        <v>0</v>
      </c>
      <c r="AO83" s="34">
        <v>0</v>
      </c>
      <c r="AP83" s="18">
        <v>0</v>
      </c>
      <c r="AQ83" s="34">
        <v>0</v>
      </c>
      <c r="AR83" s="18">
        <v>0</v>
      </c>
      <c r="AS83" s="34">
        <v>0</v>
      </c>
      <c r="AT83" s="18">
        <v>0</v>
      </c>
      <c r="AU83" s="34">
        <v>0</v>
      </c>
      <c r="AV83" s="18">
        <v>0</v>
      </c>
      <c r="AW83" s="34">
        <v>0</v>
      </c>
      <c r="AX83" s="18">
        <v>0</v>
      </c>
      <c r="AY83" s="34">
        <v>0</v>
      </c>
      <c r="AZ83" s="18">
        <v>0</v>
      </c>
      <c r="BA83" s="34">
        <v>0</v>
      </c>
      <c r="BB83" s="18">
        <v>0</v>
      </c>
      <c r="BC83" s="34">
        <v>0</v>
      </c>
      <c r="BD83" s="18">
        <v>0</v>
      </c>
      <c r="BE83" s="34">
        <v>0</v>
      </c>
      <c r="BF83" s="18">
        <v>0</v>
      </c>
      <c r="BG83" s="34">
        <v>0</v>
      </c>
      <c r="BH83" s="18">
        <v>0</v>
      </c>
      <c r="BI83" s="34">
        <v>0</v>
      </c>
      <c r="BJ83" s="18">
        <v>1</v>
      </c>
      <c r="BK83" s="34">
        <v>0</v>
      </c>
      <c r="BL83" s="18">
        <v>0</v>
      </c>
      <c r="BM83" s="34">
        <v>0</v>
      </c>
      <c r="BN83" s="38">
        <v>0</v>
      </c>
      <c r="BO83" s="39">
        <v>0</v>
      </c>
      <c r="BP83" s="39">
        <v>0</v>
      </c>
      <c r="BQ83" s="39">
        <v>0</v>
      </c>
      <c r="BR83" s="12">
        <f t="shared" si="36"/>
        <v>4.7619047619047616E-2</v>
      </c>
      <c r="BS83" s="12">
        <f t="shared" si="37"/>
        <v>0.21821789023599236</v>
      </c>
      <c r="BT83" s="12">
        <f t="shared" si="38"/>
        <v>0</v>
      </c>
      <c r="BU83" s="12">
        <f t="shared" si="39"/>
        <v>1</v>
      </c>
      <c r="BV83" s="14" t="str">
        <f t="shared" si="40"/>
        <v/>
      </c>
      <c r="BW83" s="14" t="str">
        <f t="shared" si="41"/>
        <v/>
      </c>
      <c r="BX83" s="14" t="str">
        <f t="shared" si="42"/>
        <v/>
      </c>
      <c r="BY83" s="14" t="str">
        <f t="shared" si="43"/>
        <v/>
      </c>
      <c r="BZ83" s="37" t="str">
        <f t="shared" si="44"/>
        <v/>
      </c>
      <c r="CA83" s="15">
        <f t="shared" si="45"/>
        <v>9.0909090909090887E-3</v>
      </c>
      <c r="CB83" s="16">
        <f t="shared" si="46"/>
        <v>0.19090909090909086</v>
      </c>
      <c r="CC83" s="9" t="str">
        <f t="shared" si="47"/>
        <v/>
      </c>
      <c r="CD83" s="9" t="str">
        <f t="shared" si="48"/>
        <v/>
      </c>
      <c r="CE83" s="15">
        <f t="shared" si="49"/>
        <v>1.8181818181818181E-2</v>
      </c>
      <c r="CF83" s="15">
        <f t="shared" si="50"/>
        <v>9.0909090909090912E-2</v>
      </c>
      <c r="CG83" s="15">
        <f t="shared" si="51"/>
        <v>0.19999999999999998</v>
      </c>
      <c r="CH83" s="9" t="str">
        <f t="shared" si="52"/>
        <v/>
      </c>
      <c r="CI83" s="9" t="str">
        <f t="shared" si="53"/>
        <v/>
      </c>
    </row>
    <row r="84" spans="1:87" x14ac:dyDescent="0.25">
      <c r="A84" s="33">
        <v>336</v>
      </c>
      <c r="B84" s="33">
        <v>402</v>
      </c>
      <c r="C84" s="17" t="s">
        <v>104</v>
      </c>
      <c r="D84" s="18">
        <v>6</v>
      </c>
      <c r="E84" s="34">
        <v>0</v>
      </c>
      <c r="F84" s="18">
        <v>0</v>
      </c>
      <c r="G84" s="34">
        <v>0</v>
      </c>
      <c r="H84" s="18">
        <v>0</v>
      </c>
      <c r="I84" s="34">
        <v>0</v>
      </c>
      <c r="J84" s="18">
        <v>0</v>
      </c>
      <c r="K84" s="34">
        <v>0</v>
      </c>
      <c r="L84" s="18">
        <v>0</v>
      </c>
      <c r="M84" s="34">
        <v>0</v>
      </c>
      <c r="N84" s="18">
        <v>0</v>
      </c>
      <c r="O84" s="34">
        <v>0</v>
      </c>
      <c r="P84" s="18">
        <v>0</v>
      </c>
      <c r="Q84" s="34">
        <v>0</v>
      </c>
      <c r="R84" s="18">
        <v>0</v>
      </c>
      <c r="S84" s="34">
        <v>0</v>
      </c>
      <c r="T84" s="18">
        <v>0</v>
      </c>
      <c r="U84" s="34">
        <v>0</v>
      </c>
      <c r="V84" s="18">
        <v>0</v>
      </c>
      <c r="W84" s="34">
        <v>0</v>
      </c>
      <c r="X84" s="18">
        <v>0</v>
      </c>
      <c r="Y84" s="34">
        <v>0</v>
      </c>
      <c r="Z84" s="18">
        <v>0</v>
      </c>
      <c r="AA84" s="34">
        <v>0</v>
      </c>
      <c r="AB84" s="18">
        <v>0</v>
      </c>
      <c r="AC84" s="34">
        <v>0</v>
      </c>
      <c r="AD84" s="18">
        <v>0</v>
      </c>
      <c r="AE84" s="34">
        <v>0</v>
      </c>
      <c r="AF84" s="18">
        <v>0</v>
      </c>
      <c r="AG84" s="34">
        <v>0</v>
      </c>
      <c r="AH84" s="18">
        <v>0</v>
      </c>
      <c r="AI84" s="34">
        <v>0</v>
      </c>
      <c r="AJ84" s="18">
        <v>0</v>
      </c>
      <c r="AK84" s="34">
        <v>0</v>
      </c>
      <c r="AL84" s="18">
        <v>0</v>
      </c>
      <c r="AM84" s="34">
        <v>0</v>
      </c>
      <c r="AN84" s="18">
        <v>0</v>
      </c>
      <c r="AO84" s="34">
        <v>0</v>
      </c>
      <c r="AP84" s="18">
        <v>0</v>
      </c>
      <c r="AQ84" s="34">
        <v>0</v>
      </c>
      <c r="AR84" s="18">
        <v>0</v>
      </c>
      <c r="AS84" s="34">
        <v>0</v>
      </c>
      <c r="AT84" s="18">
        <v>0</v>
      </c>
      <c r="AU84" s="34">
        <v>0</v>
      </c>
      <c r="AV84" s="18">
        <v>0</v>
      </c>
      <c r="AW84" s="34">
        <v>0</v>
      </c>
      <c r="AX84" s="18">
        <v>0</v>
      </c>
      <c r="AY84" s="34">
        <v>0</v>
      </c>
      <c r="AZ84" s="18">
        <v>0</v>
      </c>
      <c r="BA84" s="34">
        <v>0</v>
      </c>
      <c r="BB84" s="18">
        <v>0</v>
      </c>
      <c r="BC84" s="34">
        <v>1</v>
      </c>
      <c r="BD84" s="18">
        <v>0</v>
      </c>
      <c r="BE84" s="34">
        <v>0</v>
      </c>
      <c r="BF84" s="18">
        <v>0</v>
      </c>
      <c r="BG84" s="34">
        <v>0</v>
      </c>
      <c r="BH84" s="18">
        <v>0</v>
      </c>
      <c r="BI84" s="34">
        <v>0</v>
      </c>
      <c r="BJ84" s="18">
        <v>1</v>
      </c>
      <c r="BK84" s="34">
        <v>0</v>
      </c>
      <c r="BL84" s="18">
        <v>0</v>
      </c>
      <c r="BM84" s="34">
        <v>0</v>
      </c>
      <c r="BN84" s="38">
        <v>0</v>
      </c>
      <c r="BO84" s="39">
        <v>0</v>
      </c>
      <c r="BP84" s="39">
        <v>0</v>
      </c>
      <c r="BQ84" s="39">
        <v>0</v>
      </c>
      <c r="BR84" s="12">
        <f t="shared" si="36"/>
        <v>9.5238095238095233E-2</v>
      </c>
      <c r="BS84" s="12">
        <f t="shared" si="37"/>
        <v>0.30079260375911915</v>
      </c>
      <c r="BT84" s="12">
        <f t="shared" si="38"/>
        <v>0</v>
      </c>
      <c r="BU84" s="12">
        <f t="shared" si="39"/>
        <v>1</v>
      </c>
      <c r="BV84" s="14" t="str">
        <f t="shared" si="40"/>
        <v/>
      </c>
      <c r="BW84" s="14" t="str">
        <f t="shared" si="41"/>
        <v/>
      </c>
      <c r="BX84" s="14" t="str">
        <f t="shared" si="42"/>
        <v/>
      </c>
      <c r="BY84" s="14" t="str">
        <f t="shared" si="43"/>
        <v/>
      </c>
      <c r="BZ84" s="37" t="str">
        <f t="shared" si="44"/>
        <v/>
      </c>
      <c r="CA84" s="15">
        <f t="shared" si="45"/>
        <v>9.090909090909087E-3</v>
      </c>
      <c r="CB84" s="16">
        <f t="shared" si="46"/>
        <v>9.5454545454545417E-2</v>
      </c>
      <c r="CC84" s="9" t="str">
        <f t="shared" si="47"/>
        <v/>
      </c>
      <c r="CD84" s="9" t="str">
        <f t="shared" si="48"/>
        <v/>
      </c>
      <c r="CE84" s="15">
        <f t="shared" si="49"/>
        <v>-2.7272727272727271E-2</v>
      </c>
      <c r="CF84" s="15">
        <f t="shared" si="50"/>
        <v>0.18181818181818182</v>
      </c>
      <c r="CG84" s="15">
        <f t="shared" si="51"/>
        <v>-0.15</v>
      </c>
      <c r="CH84" s="9" t="str">
        <f t="shared" si="52"/>
        <v/>
      </c>
      <c r="CI84" s="9" t="str">
        <f t="shared" si="53"/>
        <v/>
      </c>
    </row>
    <row r="85" spans="1:87" x14ac:dyDescent="0.25">
      <c r="A85" s="33">
        <v>337</v>
      </c>
      <c r="B85" s="33">
        <v>403</v>
      </c>
      <c r="C85" s="17" t="s">
        <v>105</v>
      </c>
      <c r="D85" s="18">
        <v>5</v>
      </c>
      <c r="E85" s="34">
        <v>0</v>
      </c>
      <c r="F85" s="18">
        <v>0</v>
      </c>
      <c r="G85" s="34">
        <v>0</v>
      </c>
      <c r="H85" s="18">
        <v>0</v>
      </c>
      <c r="I85" s="34">
        <v>0</v>
      </c>
      <c r="J85" s="18">
        <v>0</v>
      </c>
      <c r="K85" s="34">
        <v>0</v>
      </c>
      <c r="L85" s="18">
        <v>0</v>
      </c>
      <c r="M85" s="34">
        <v>0</v>
      </c>
      <c r="N85" s="18">
        <v>0</v>
      </c>
      <c r="O85" s="34">
        <v>0</v>
      </c>
      <c r="P85" s="18">
        <v>0</v>
      </c>
      <c r="Q85" s="34">
        <v>0</v>
      </c>
      <c r="R85" s="18">
        <v>0</v>
      </c>
      <c r="S85" s="34">
        <v>0</v>
      </c>
      <c r="T85" s="18">
        <v>0</v>
      </c>
      <c r="U85" s="34">
        <v>0</v>
      </c>
      <c r="V85" s="18">
        <v>0</v>
      </c>
      <c r="W85" s="34">
        <v>0</v>
      </c>
      <c r="X85" s="18">
        <v>0</v>
      </c>
      <c r="Y85" s="34">
        <v>0</v>
      </c>
      <c r="Z85" s="18">
        <v>0</v>
      </c>
      <c r="AA85" s="34">
        <v>0</v>
      </c>
      <c r="AB85" s="18">
        <v>0</v>
      </c>
      <c r="AC85" s="34">
        <v>0</v>
      </c>
      <c r="AD85" s="18">
        <v>0</v>
      </c>
      <c r="AE85" s="34">
        <v>0</v>
      </c>
      <c r="AF85" s="18">
        <v>0</v>
      </c>
      <c r="AG85" s="34">
        <v>0</v>
      </c>
      <c r="AH85" s="18">
        <v>0</v>
      </c>
      <c r="AI85" s="34">
        <v>0</v>
      </c>
      <c r="AJ85" s="18">
        <v>0</v>
      </c>
      <c r="AK85" s="34">
        <v>0</v>
      </c>
      <c r="AL85" s="18">
        <v>0</v>
      </c>
      <c r="AM85" s="34">
        <v>0</v>
      </c>
      <c r="AN85" s="18">
        <v>0</v>
      </c>
      <c r="AO85" s="34">
        <v>0</v>
      </c>
      <c r="AP85" s="18">
        <v>0</v>
      </c>
      <c r="AQ85" s="34">
        <v>0</v>
      </c>
      <c r="AR85" s="18">
        <v>0</v>
      </c>
      <c r="AS85" s="34">
        <v>0</v>
      </c>
      <c r="AT85" s="18">
        <v>0</v>
      </c>
      <c r="AU85" s="34">
        <v>0</v>
      </c>
      <c r="AV85" s="18">
        <v>0</v>
      </c>
      <c r="AW85" s="34">
        <v>0</v>
      </c>
      <c r="AX85" s="18">
        <v>0</v>
      </c>
      <c r="AY85" s="34">
        <v>0</v>
      </c>
      <c r="AZ85" s="18">
        <v>0</v>
      </c>
      <c r="BA85" s="34">
        <v>0</v>
      </c>
      <c r="BB85" s="18">
        <v>0</v>
      </c>
      <c r="BC85" s="34">
        <v>1</v>
      </c>
      <c r="BD85" s="18">
        <v>0</v>
      </c>
      <c r="BE85" s="34">
        <v>0</v>
      </c>
      <c r="BF85" s="18">
        <v>0</v>
      </c>
      <c r="BG85" s="34">
        <v>0</v>
      </c>
      <c r="BH85" s="18">
        <v>0</v>
      </c>
      <c r="BI85" s="34">
        <v>0</v>
      </c>
      <c r="BJ85" s="18">
        <v>0</v>
      </c>
      <c r="BK85" s="34">
        <v>0</v>
      </c>
      <c r="BL85" s="18">
        <v>0</v>
      </c>
      <c r="BM85" s="34">
        <v>0</v>
      </c>
      <c r="BN85" s="38">
        <v>0</v>
      </c>
      <c r="BO85" s="39">
        <v>0</v>
      </c>
      <c r="BP85" s="39">
        <v>0</v>
      </c>
      <c r="BQ85" s="39">
        <v>0</v>
      </c>
      <c r="BR85" s="12">
        <f t="shared" si="36"/>
        <v>4.7619047619047616E-2</v>
      </c>
      <c r="BS85" s="12">
        <f t="shared" si="37"/>
        <v>0.21821789023599236</v>
      </c>
      <c r="BT85" s="12">
        <f t="shared" si="38"/>
        <v>0</v>
      </c>
      <c r="BU85" s="12">
        <f t="shared" si="39"/>
        <v>1</v>
      </c>
      <c r="BV85" s="14" t="str">
        <f t="shared" si="40"/>
        <v/>
      </c>
      <c r="BW85" s="14" t="str">
        <f t="shared" si="41"/>
        <v/>
      </c>
      <c r="BX85" s="14" t="str">
        <f t="shared" si="42"/>
        <v/>
      </c>
      <c r="BY85" s="14" t="str">
        <f t="shared" si="43"/>
        <v/>
      </c>
      <c r="BZ85" s="37" t="str">
        <f t="shared" si="44"/>
        <v/>
      </c>
      <c r="CA85" s="15">
        <f t="shared" si="45"/>
        <v>-3.6046202098219371E-19</v>
      </c>
      <c r="CB85" s="16">
        <f t="shared" si="46"/>
        <v>-7.5697024406260683E-18</v>
      </c>
      <c r="CC85" s="9" t="str">
        <f t="shared" si="47"/>
        <v/>
      </c>
      <c r="CD85" s="9" t="str">
        <f t="shared" si="48"/>
        <v/>
      </c>
      <c r="CE85" s="15">
        <f t="shared" si="49"/>
        <v>-4.5454545454545456E-2</v>
      </c>
      <c r="CF85" s="15">
        <f t="shared" si="50"/>
        <v>9.0909090909090912E-2</v>
      </c>
      <c r="CG85" s="15">
        <f t="shared" si="51"/>
        <v>-0.5</v>
      </c>
      <c r="CH85" s="9" t="str">
        <f t="shared" si="52"/>
        <v/>
      </c>
      <c r="CI85" s="9" t="str">
        <f t="shared" si="53"/>
        <v/>
      </c>
    </row>
    <row r="86" spans="1:87" x14ac:dyDescent="0.25">
      <c r="A86" s="33">
        <v>384</v>
      </c>
      <c r="B86" s="33">
        <v>426</v>
      </c>
      <c r="C86" s="17" t="s">
        <v>106</v>
      </c>
      <c r="D86" s="18">
        <v>1</v>
      </c>
      <c r="E86" s="34">
        <v>0</v>
      </c>
      <c r="F86" s="18">
        <v>0</v>
      </c>
      <c r="G86" s="34">
        <v>0</v>
      </c>
      <c r="H86" s="18">
        <v>0</v>
      </c>
      <c r="I86" s="34">
        <v>0</v>
      </c>
      <c r="J86" s="18">
        <v>0</v>
      </c>
      <c r="K86" s="34">
        <v>0</v>
      </c>
      <c r="L86" s="18">
        <v>0</v>
      </c>
      <c r="M86" s="34">
        <v>0</v>
      </c>
      <c r="N86" s="18">
        <v>0</v>
      </c>
      <c r="O86" s="34">
        <v>0</v>
      </c>
      <c r="P86" s="18">
        <v>0</v>
      </c>
      <c r="Q86" s="34">
        <v>0</v>
      </c>
      <c r="R86" s="18">
        <v>0</v>
      </c>
      <c r="S86" s="34">
        <v>0</v>
      </c>
      <c r="T86" s="18">
        <v>0</v>
      </c>
      <c r="U86" s="34">
        <v>0</v>
      </c>
      <c r="V86" s="18">
        <v>0</v>
      </c>
      <c r="W86" s="34">
        <v>20</v>
      </c>
      <c r="X86" s="18">
        <v>140</v>
      </c>
      <c r="Y86" s="34">
        <v>379</v>
      </c>
      <c r="Z86" s="18">
        <v>357</v>
      </c>
      <c r="AA86" s="34">
        <v>486</v>
      </c>
      <c r="AB86" s="18">
        <v>426</v>
      </c>
      <c r="AC86" s="34">
        <v>297</v>
      </c>
      <c r="AD86" s="18">
        <v>286</v>
      </c>
      <c r="AE86" s="34">
        <v>222</v>
      </c>
      <c r="AF86" s="18">
        <v>308</v>
      </c>
      <c r="AG86" s="34">
        <v>400</v>
      </c>
      <c r="AH86" s="18">
        <v>178</v>
      </c>
      <c r="AI86" s="34">
        <v>302</v>
      </c>
      <c r="AJ86" s="18">
        <v>232</v>
      </c>
      <c r="AK86" s="34">
        <v>377</v>
      </c>
      <c r="AL86" s="18">
        <v>360</v>
      </c>
      <c r="AM86" s="34">
        <v>552</v>
      </c>
      <c r="AN86" s="18">
        <v>835</v>
      </c>
      <c r="AO86" s="34">
        <v>601</v>
      </c>
      <c r="AP86" s="18">
        <v>449</v>
      </c>
      <c r="AQ86" s="34">
        <v>580</v>
      </c>
      <c r="AR86" s="18">
        <v>483</v>
      </c>
      <c r="AS86" s="34">
        <v>528</v>
      </c>
      <c r="AT86" s="18">
        <v>373</v>
      </c>
      <c r="AU86" s="34">
        <v>213</v>
      </c>
      <c r="AV86" s="18">
        <v>588</v>
      </c>
      <c r="AW86" s="34">
        <v>398</v>
      </c>
      <c r="AX86" s="18">
        <v>739</v>
      </c>
      <c r="AY86" s="34">
        <v>738</v>
      </c>
      <c r="AZ86" s="18">
        <v>1174</v>
      </c>
      <c r="BA86" s="34">
        <v>319</v>
      </c>
      <c r="BB86" s="18">
        <v>526</v>
      </c>
      <c r="BC86" s="34">
        <v>425</v>
      </c>
      <c r="BD86" s="18">
        <v>1507</v>
      </c>
      <c r="BE86" s="34">
        <v>447</v>
      </c>
      <c r="BF86" s="18">
        <v>455</v>
      </c>
      <c r="BG86" s="34">
        <v>634</v>
      </c>
      <c r="BH86" s="18">
        <v>446</v>
      </c>
      <c r="BI86" s="34">
        <v>321</v>
      </c>
      <c r="BJ86" s="18">
        <v>582</v>
      </c>
      <c r="BK86" s="34">
        <v>825</v>
      </c>
      <c r="BL86" s="18">
        <v>571</v>
      </c>
      <c r="BM86" s="34">
        <v>201</v>
      </c>
      <c r="BN86" s="38">
        <v>214</v>
      </c>
      <c r="BO86" s="39">
        <v>314</v>
      </c>
      <c r="BP86" s="39">
        <v>245</v>
      </c>
      <c r="BQ86" s="39">
        <v>249</v>
      </c>
      <c r="BR86" s="12">
        <f t="shared" si="36"/>
        <v>539.52380952380952</v>
      </c>
      <c r="BS86" s="12">
        <f t="shared" si="37"/>
        <v>324.63111666129896</v>
      </c>
      <c r="BT86" s="12">
        <f t="shared" si="38"/>
        <v>447</v>
      </c>
      <c r="BU86" s="12">
        <f t="shared" si="39"/>
        <v>1507</v>
      </c>
      <c r="BV86" s="14" t="str">
        <f t="shared" si="40"/>
        <v/>
      </c>
      <c r="BW86" s="14" t="str">
        <f t="shared" si="41"/>
        <v>Low</v>
      </c>
      <c r="BX86" s="14" t="str">
        <f t="shared" si="42"/>
        <v/>
      </c>
      <c r="BY86" s="14" t="str">
        <f t="shared" si="43"/>
        <v/>
      </c>
      <c r="BZ86" s="37">
        <f t="shared" si="44"/>
        <v>0</v>
      </c>
      <c r="CA86" s="15">
        <f t="shared" si="45"/>
        <v>0.13376623376623495</v>
      </c>
      <c r="CB86" s="16">
        <f t="shared" si="46"/>
        <v>2.4793388429752283E-4</v>
      </c>
      <c r="CC86" s="9" t="str">
        <f t="shared" si="47"/>
        <v/>
      </c>
      <c r="CD86" s="9" t="str">
        <f t="shared" si="48"/>
        <v/>
      </c>
      <c r="CE86" s="15">
        <f t="shared" si="49"/>
        <v>-34.445454545454538</v>
      </c>
      <c r="CF86" s="15">
        <f t="shared" si="50"/>
        <v>583.09090909090912</v>
      </c>
      <c r="CG86" s="15">
        <f t="shared" si="51"/>
        <v>-5.9073900841908313E-2</v>
      </c>
      <c r="CH86" s="9" t="str">
        <f t="shared" si="52"/>
        <v/>
      </c>
      <c r="CI86" s="9" t="str">
        <f t="shared" si="53"/>
        <v>decreasing</v>
      </c>
    </row>
    <row r="87" spans="1:87" x14ac:dyDescent="0.25">
      <c r="A87" s="33">
        <v>389</v>
      </c>
      <c r="B87" s="33">
        <v>433</v>
      </c>
      <c r="C87" s="17" t="s">
        <v>107</v>
      </c>
      <c r="D87" s="18">
        <v>1</v>
      </c>
      <c r="E87" s="34">
        <v>0</v>
      </c>
      <c r="F87" s="18">
        <v>0</v>
      </c>
      <c r="G87" s="34">
        <v>0</v>
      </c>
      <c r="H87" s="18">
        <v>0</v>
      </c>
      <c r="I87" s="34">
        <v>0</v>
      </c>
      <c r="J87" s="18">
        <v>0</v>
      </c>
      <c r="K87" s="34">
        <v>0</v>
      </c>
      <c r="L87" s="18">
        <v>0</v>
      </c>
      <c r="M87" s="34">
        <v>0</v>
      </c>
      <c r="N87" s="18">
        <v>0</v>
      </c>
      <c r="O87" s="34">
        <v>0</v>
      </c>
      <c r="P87" s="18">
        <v>0</v>
      </c>
      <c r="Q87" s="34">
        <v>0</v>
      </c>
      <c r="R87" s="18">
        <v>0</v>
      </c>
      <c r="S87" s="34">
        <v>0</v>
      </c>
      <c r="T87" s="18">
        <v>0</v>
      </c>
      <c r="U87" s="34">
        <v>0</v>
      </c>
      <c r="V87" s="18">
        <v>0</v>
      </c>
      <c r="W87" s="34">
        <v>0</v>
      </c>
      <c r="X87" s="18">
        <v>0</v>
      </c>
      <c r="Y87" s="34">
        <v>0</v>
      </c>
      <c r="Z87" s="18">
        <v>0</v>
      </c>
      <c r="AA87" s="34">
        <v>0</v>
      </c>
      <c r="AB87" s="18">
        <v>0</v>
      </c>
      <c r="AC87" s="34">
        <v>0</v>
      </c>
      <c r="AD87" s="18">
        <v>0</v>
      </c>
      <c r="AE87" s="34">
        <v>0</v>
      </c>
      <c r="AF87" s="18">
        <v>0</v>
      </c>
      <c r="AG87" s="34">
        <v>0</v>
      </c>
      <c r="AH87" s="18">
        <v>0</v>
      </c>
      <c r="AI87" s="34">
        <v>0</v>
      </c>
      <c r="AJ87" s="18">
        <v>0</v>
      </c>
      <c r="AK87" s="34">
        <v>0</v>
      </c>
      <c r="AL87" s="18">
        <v>0</v>
      </c>
      <c r="AM87" s="34">
        <v>0</v>
      </c>
      <c r="AN87" s="18">
        <v>0</v>
      </c>
      <c r="AO87" s="34">
        <v>0</v>
      </c>
      <c r="AP87" s="18">
        <v>0</v>
      </c>
      <c r="AQ87" s="34">
        <v>0</v>
      </c>
      <c r="AR87" s="18">
        <v>0</v>
      </c>
      <c r="AS87" s="34">
        <v>0</v>
      </c>
      <c r="AT87" s="18">
        <v>0</v>
      </c>
      <c r="AU87" s="34">
        <v>0</v>
      </c>
      <c r="AV87" s="18">
        <v>0</v>
      </c>
      <c r="AW87" s="34">
        <v>0</v>
      </c>
      <c r="AX87" s="18">
        <v>0</v>
      </c>
      <c r="AY87" s="34">
        <v>0</v>
      </c>
      <c r="AZ87" s="18">
        <v>0</v>
      </c>
      <c r="BA87" s="34">
        <v>1</v>
      </c>
      <c r="BB87" s="18">
        <v>0</v>
      </c>
      <c r="BC87" s="34">
        <v>30</v>
      </c>
      <c r="BD87" s="18">
        <v>57</v>
      </c>
      <c r="BE87" s="34">
        <v>57</v>
      </c>
      <c r="BF87" s="18">
        <v>88</v>
      </c>
      <c r="BG87" s="34">
        <v>201</v>
      </c>
      <c r="BH87" s="18">
        <v>192</v>
      </c>
      <c r="BI87" s="34">
        <v>352</v>
      </c>
      <c r="BJ87" s="18">
        <v>895</v>
      </c>
      <c r="BK87" s="34">
        <v>646</v>
      </c>
      <c r="BL87" s="18">
        <v>624</v>
      </c>
      <c r="BM87" s="34">
        <v>573</v>
      </c>
      <c r="BN87" s="38">
        <v>385</v>
      </c>
      <c r="BO87" s="39">
        <v>269</v>
      </c>
      <c r="BP87" s="39">
        <v>460</v>
      </c>
      <c r="BQ87" s="39">
        <v>504</v>
      </c>
      <c r="BR87" s="12">
        <f t="shared" si="36"/>
        <v>254</v>
      </c>
      <c r="BS87" s="12">
        <f t="shared" si="37"/>
        <v>272.37143756275179</v>
      </c>
      <c r="BT87" s="12">
        <f t="shared" si="38"/>
        <v>192</v>
      </c>
      <c r="BU87" s="12">
        <f t="shared" si="39"/>
        <v>895</v>
      </c>
      <c r="BV87" s="14" t="str">
        <f t="shared" si="40"/>
        <v>High</v>
      </c>
      <c r="BW87" s="14" t="str">
        <f t="shared" si="41"/>
        <v/>
      </c>
      <c r="BX87" s="14" t="str">
        <f t="shared" si="42"/>
        <v/>
      </c>
      <c r="BY87" s="14" t="str">
        <f t="shared" si="43"/>
        <v/>
      </c>
      <c r="BZ87" s="37">
        <f t="shared" si="44"/>
        <v>0</v>
      </c>
      <c r="CA87" s="15">
        <f t="shared" si="45"/>
        <v>35.179220779220778</v>
      </c>
      <c r="CB87" s="16">
        <f t="shared" si="46"/>
        <v>0.13850086920953061</v>
      </c>
      <c r="CC87" s="9" t="str">
        <f t="shared" si="47"/>
        <v>increasing</v>
      </c>
      <c r="CD87" s="9" t="str">
        <f t="shared" si="48"/>
        <v/>
      </c>
      <c r="CE87" s="15">
        <f t="shared" si="49"/>
        <v>77.409090909090907</v>
      </c>
      <c r="CF87" s="15">
        <f t="shared" si="50"/>
        <v>337.72727272727275</v>
      </c>
      <c r="CG87" s="15">
        <f t="shared" si="51"/>
        <v>0.22920592193808881</v>
      </c>
      <c r="CH87" s="9" t="str">
        <f t="shared" si="52"/>
        <v>increasing</v>
      </c>
      <c r="CI87" s="9" t="str">
        <f t="shared" si="53"/>
        <v/>
      </c>
    </row>
    <row r="88" spans="1:87" x14ac:dyDescent="0.25">
      <c r="A88" s="33">
        <v>394</v>
      </c>
      <c r="B88" s="33">
        <v>444</v>
      </c>
      <c r="C88" s="17" t="s">
        <v>108</v>
      </c>
      <c r="D88" s="18">
        <v>2</v>
      </c>
      <c r="E88" s="34">
        <v>1</v>
      </c>
      <c r="F88" s="18">
        <v>0</v>
      </c>
      <c r="G88" s="34">
        <v>0</v>
      </c>
      <c r="H88" s="18">
        <v>0</v>
      </c>
      <c r="I88" s="34">
        <v>1</v>
      </c>
      <c r="J88" s="18">
        <v>0</v>
      </c>
      <c r="K88" s="34">
        <v>0</v>
      </c>
      <c r="L88" s="18">
        <v>1</v>
      </c>
      <c r="M88" s="34">
        <v>0</v>
      </c>
      <c r="N88" s="18">
        <v>0</v>
      </c>
      <c r="O88" s="34">
        <v>0</v>
      </c>
      <c r="P88" s="18">
        <v>0</v>
      </c>
      <c r="Q88" s="34">
        <v>0</v>
      </c>
      <c r="R88" s="18">
        <v>0</v>
      </c>
      <c r="S88" s="34">
        <v>0</v>
      </c>
      <c r="T88" s="18">
        <v>0</v>
      </c>
      <c r="U88" s="34">
        <v>0</v>
      </c>
      <c r="V88" s="18">
        <v>0</v>
      </c>
      <c r="W88" s="34">
        <v>0</v>
      </c>
      <c r="X88" s="18">
        <v>0</v>
      </c>
      <c r="Y88" s="34">
        <v>10</v>
      </c>
      <c r="Z88" s="18">
        <v>5</v>
      </c>
      <c r="AA88" s="34">
        <v>1</v>
      </c>
      <c r="AB88" s="18">
        <v>0</v>
      </c>
      <c r="AC88" s="34">
        <v>3</v>
      </c>
      <c r="AD88" s="18">
        <v>0</v>
      </c>
      <c r="AE88" s="34">
        <v>5</v>
      </c>
      <c r="AF88" s="18">
        <v>1</v>
      </c>
      <c r="AG88" s="34">
        <v>2</v>
      </c>
      <c r="AH88" s="18">
        <v>0</v>
      </c>
      <c r="AI88" s="34">
        <v>0</v>
      </c>
      <c r="AJ88" s="18">
        <v>47</v>
      </c>
      <c r="AK88" s="34">
        <v>1</v>
      </c>
      <c r="AL88" s="18">
        <v>9</v>
      </c>
      <c r="AM88" s="34">
        <v>16</v>
      </c>
      <c r="AN88" s="18">
        <v>3</v>
      </c>
      <c r="AO88" s="34">
        <v>34</v>
      </c>
      <c r="AP88" s="18">
        <v>8</v>
      </c>
      <c r="AQ88" s="34">
        <v>10</v>
      </c>
      <c r="AR88" s="18">
        <v>1</v>
      </c>
      <c r="AS88" s="34">
        <v>16</v>
      </c>
      <c r="AT88" s="18">
        <v>11</v>
      </c>
      <c r="AU88" s="34">
        <v>3</v>
      </c>
      <c r="AV88" s="18">
        <v>10</v>
      </c>
      <c r="AW88" s="34">
        <v>1</v>
      </c>
      <c r="AX88" s="18">
        <v>1</v>
      </c>
      <c r="AY88" s="34">
        <v>43</v>
      </c>
      <c r="AZ88" s="18">
        <v>4</v>
      </c>
      <c r="BA88" s="34">
        <v>4</v>
      </c>
      <c r="BB88" s="18">
        <v>103</v>
      </c>
      <c r="BC88" s="34">
        <v>8</v>
      </c>
      <c r="BD88" s="18">
        <v>7</v>
      </c>
      <c r="BE88" s="34">
        <v>39</v>
      </c>
      <c r="BF88" s="18">
        <v>25</v>
      </c>
      <c r="BG88" s="34">
        <v>30</v>
      </c>
      <c r="BH88" s="18">
        <v>32</v>
      </c>
      <c r="BI88" s="34">
        <v>21</v>
      </c>
      <c r="BJ88" s="18">
        <v>25</v>
      </c>
      <c r="BK88" s="34">
        <v>7</v>
      </c>
      <c r="BL88" s="18">
        <v>9</v>
      </c>
      <c r="BM88" s="34">
        <v>22</v>
      </c>
      <c r="BN88" s="38">
        <v>17</v>
      </c>
      <c r="BO88" s="39">
        <v>6</v>
      </c>
      <c r="BP88" s="39">
        <v>15</v>
      </c>
      <c r="BQ88" s="39">
        <v>36</v>
      </c>
      <c r="BR88" s="12">
        <f t="shared" si="36"/>
        <v>21.666666666666668</v>
      </c>
      <c r="BS88" s="12">
        <f t="shared" si="37"/>
        <v>22.740565809436962</v>
      </c>
      <c r="BT88" s="12">
        <f t="shared" si="38"/>
        <v>17</v>
      </c>
      <c r="BU88" s="12">
        <f t="shared" si="39"/>
        <v>103</v>
      </c>
      <c r="BV88" s="14" t="str">
        <f t="shared" si="40"/>
        <v/>
      </c>
      <c r="BW88" s="14" t="str">
        <f t="shared" si="41"/>
        <v/>
      </c>
      <c r="BX88" s="14" t="str">
        <f t="shared" si="42"/>
        <v/>
      </c>
      <c r="BY88" s="14" t="str">
        <f t="shared" si="43"/>
        <v/>
      </c>
      <c r="BZ88" s="37">
        <f t="shared" si="44"/>
        <v>0</v>
      </c>
      <c r="CA88" s="15">
        <f t="shared" si="45"/>
        <v>0.57012987012986993</v>
      </c>
      <c r="CB88" s="16">
        <f t="shared" si="46"/>
        <v>2.6313686313686302E-2</v>
      </c>
      <c r="CC88" s="9" t="str">
        <f t="shared" si="47"/>
        <v/>
      </c>
      <c r="CD88" s="9" t="str">
        <f t="shared" si="48"/>
        <v/>
      </c>
      <c r="CE88" s="15">
        <f t="shared" si="49"/>
        <v>-0.24545454545454545</v>
      </c>
      <c r="CF88" s="15">
        <f t="shared" si="50"/>
        <v>20.454545454545453</v>
      </c>
      <c r="CG88" s="15">
        <f t="shared" si="51"/>
        <v>-1.2E-2</v>
      </c>
      <c r="CH88" s="9" t="str">
        <f t="shared" si="52"/>
        <v/>
      </c>
      <c r="CI88" s="9" t="str">
        <f t="shared" si="53"/>
        <v/>
      </c>
    </row>
    <row r="89" spans="1:87" x14ac:dyDescent="0.25">
      <c r="A89" s="33">
        <v>418</v>
      </c>
      <c r="B89" s="33">
        <v>453</v>
      </c>
      <c r="C89" s="17" t="s">
        <v>109</v>
      </c>
      <c r="D89" s="18">
        <v>3</v>
      </c>
      <c r="E89" s="34">
        <v>0</v>
      </c>
      <c r="F89" s="18">
        <v>0</v>
      </c>
      <c r="G89" s="34">
        <v>0</v>
      </c>
      <c r="H89" s="18">
        <v>0</v>
      </c>
      <c r="I89" s="34">
        <v>0</v>
      </c>
      <c r="J89" s="18">
        <v>0</v>
      </c>
      <c r="K89" s="34">
        <v>0</v>
      </c>
      <c r="L89" s="18">
        <v>0</v>
      </c>
      <c r="M89" s="34">
        <v>0</v>
      </c>
      <c r="N89" s="18">
        <v>0</v>
      </c>
      <c r="O89" s="34">
        <v>0</v>
      </c>
      <c r="P89" s="18">
        <v>0</v>
      </c>
      <c r="Q89" s="34">
        <v>0</v>
      </c>
      <c r="R89" s="18">
        <v>0</v>
      </c>
      <c r="S89" s="34">
        <v>0</v>
      </c>
      <c r="T89" s="18">
        <v>0</v>
      </c>
      <c r="U89" s="34">
        <v>0</v>
      </c>
      <c r="V89" s="18">
        <v>0</v>
      </c>
      <c r="W89" s="34">
        <v>0</v>
      </c>
      <c r="X89" s="18">
        <v>0</v>
      </c>
      <c r="Y89" s="34">
        <v>0</v>
      </c>
      <c r="Z89" s="18">
        <v>0</v>
      </c>
      <c r="AA89" s="34">
        <v>0</v>
      </c>
      <c r="AB89" s="18">
        <v>0</v>
      </c>
      <c r="AC89" s="34">
        <v>2</v>
      </c>
      <c r="AD89" s="18">
        <v>3</v>
      </c>
      <c r="AE89" s="34">
        <v>1</v>
      </c>
      <c r="AF89" s="18">
        <v>3</v>
      </c>
      <c r="AG89" s="34">
        <v>5</v>
      </c>
      <c r="AH89" s="18">
        <v>0</v>
      </c>
      <c r="AI89" s="34">
        <v>0</v>
      </c>
      <c r="AJ89" s="18">
        <v>2</v>
      </c>
      <c r="AK89" s="34">
        <v>0</v>
      </c>
      <c r="AL89" s="18">
        <v>0</v>
      </c>
      <c r="AM89" s="34">
        <v>2</v>
      </c>
      <c r="AN89" s="18">
        <v>3</v>
      </c>
      <c r="AO89" s="34">
        <v>1</v>
      </c>
      <c r="AP89" s="18">
        <v>0</v>
      </c>
      <c r="AQ89" s="34">
        <v>0</v>
      </c>
      <c r="AR89" s="18">
        <v>0</v>
      </c>
      <c r="AS89" s="34">
        <v>6</v>
      </c>
      <c r="AT89" s="18">
        <v>0</v>
      </c>
      <c r="AU89" s="34">
        <v>7</v>
      </c>
      <c r="AV89" s="18">
        <v>16</v>
      </c>
      <c r="AW89" s="34">
        <v>3</v>
      </c>
      <c r="AX89" s="18">
        <v>3</v>
      </c>
      <c r="AY89" s="34">
        <v>6</v>
      </c>
      <c r="AZ89" s="18">
        <v>6</v>
      </c>
      <c r="BA89" s="34">
        <v>3</v>
      </c>
      <c r="BB89" s="18">
        <v>4</v>
      </c>
      <c r="BC89" s="34">
        <v>13</v>
      </c>
      <c r="BD89" s="18">
        <v>2</v>
      </c>
      <c r="BE89" s="34">
        <v>6</v>
      </c>
      <c r="BF89" s="18">
        <v>4</v>
      </c>
      <c r="BG89" s="34">
        <v>7</v>
      </c>
      <c r="BH89" s="18">
        <v>0</v>
      </c>
      <c r="BI89" s="34">
        <v>6</v>
      </c>
      <c r="BJ89" s="18">
        <v>2</v>
      </c>
      <c r="BK89" s="34">
        <v>1</v>
      </c>
      <c r="BL89" s="18">
        <v>9</v>
      </c>
      <c r="BM89" s="34" t="s">
        <v>30</v>
      </c>
      <c r="BN89" s="38">
        <v>0</v>
      </c>
      <c r="BO89" s="39">
        <v>6</v>
      </c>
      <c r="BP89" s="39">
        <v>4</v>
      </c>
      <c r="BQ89" s="39">
        <v>4</v>
      </c>
      <c r="BR89" s="12">
        <f t="shared" si="36"/>
        <v>4.45</v>
      </c>
      <c r="BS89" s="12">
        <f t="shared" si="37"/>
        <v>3.1030545223087929</v>
      </c>
      <c r="BT89" s="12">
        <f t="shared" si="38"/>
        <v>4</v>
      </c>
      <c r="BU89" s="12">
        <f t="shared" si="39"/>
        <v>16</v>
      </c>
      <c r="BV89" s="14" t="str">
        <f t="shared" si="40"/>
        <v>High</v>
      </c>
      <c r="BW89" s="14" t="str">
        <f t="shared" si="41"/>
        <v/>
      </c>
      <c r="BX89" s="14" t="str">
        <f t="shared" si="42"/>
        <v>Record</v>
      </c>
      <c r="BY89" s="14" t="str">
        <f t="shared" si="43"/>
        <v/>
      </c>
      <c r="BZ89" s="37">
        <f t="shared" si="44"/>
        <v>9.0909090909090912E-2</v>
      </c>
      <c r="CA89" s="15">
        <f t="shared" si="45"/>
        <v>-0.10225563909774436</v>
      </c>
      <c r="CB89" s="16">
        <f t="shared" si="46"/>
        <v>-2.29787953028639E-2</v>
      </c>
      <c r="CC89" s="9" t="str">
        <f t="shared" si="47"/>
        <v/>
      </c>
      <c r="CD89" s="9" t="str">
        <f t="shared" si="48"/>
        <v/>
      </c>
      <c r="CE89" s="15">
        <f t="shared" si="49"/>
        <v>-0.38787878787878788</v>
      </c>
      <c r="CF89" s="15">
        <f t="shared" si="50"/>
        <v>5</v>
      </c>
      <c r="CG89" s="15">
        <f t="shared" si="51"/>
        <v>-7.7575757575757576E-2</v>
      </c>
      <c r="CH89" s="9" t="str">
        <f t="shared" si="52"/>
        <v/>
      </c>
      <c r="CI89" s="9" t="str">
        <f t="shared" si="53"/>
        <v/>
      </c>
    </row>
    <row r="90" spans="1:87" x14ac:dyDescent="0.25">
      <c r="A90" s="33">
        <v>422</v>
      </c>
      <c r="B90" s="33">
        <v>456</v>
      </c>
      <c r="C90" s="17" t="s">
        <v>110</v>
      </c>
      <c r="D90" s="18">
        <v>1</v>
      </c>
      <c r="E90" s="34">
        <v>0</v>
      </c>
      <c r="F90" s="18">
        <v>0</v>
      </c>
      <c r="G90" s="34">
        <v>0</v>
      </c>
      <c r="H90" s="18">
        <v>0</v>
      </c>
      <c r="I90" s="34">
        <v>0</v>
      </c>
      <c r="J90" s="18">
        <v>0</v>
      </c>
      <c r="K90" s="34">
        <v>0</v>
      </c>
      <c r="L90" s="18">
        <v>0</v>
      </c>
      <c r="M90" s="34">
        <v>2</v>
      </c>
      <c r="N90" s="18">
        <v>1</v>
      </c>
      <c r="O90" s="34">
        <v>1</v>
      </c>
      <c r="P90" s="18">
        <v>0</v>
      </c>
      <c r="Q90" s="34">
        <v>0</v>
      </c>
      <c r="R90" s="18">
        <v>0</v>
      </c>
      <c r="S90" s="34">
        <v>0</v>
      </c>
      <c r="T90" s="18">
        <v>0</v>
      </c>
      <c r="U90" s="34">
        <v>0</v>
      </c>
      <c r="V90" s="18">
        <v>0</v>
      </c>
      <c r="W90" s="34">
        <v>0</v>
      </c>
      <c r="X90" s="18">
        <v>0</v>
      </c>
      <c r="Y90" s="34">
        <v>0</v>
      </c>
      <c r="Z90" s="18">
        <v>0</v>
      </c>
      <c r="AA90" s="34">
        <v>0</v>
      </c>
      <c r="AB90" s="18">
        <v>0</v>
      </c>
      <c r="AC90" s="34">
        <v>1</v>
      </c>
      <c r="AD90" s="18">
        <v>0</v>
      </c>
      <c r="AE90" s="34">
        <v>2</v>
      </c>
      <c r="AF90" s="18">
        <v>5</v>
      </c>
      <c r="AG90" s="34">
        <v>3</v>
      </c>
      <c r="AH90" s="18">
        <v>5</v>
      </c>
      <c r="AI90" s="34">
        <v>7</v>
      </c>
      <c r="AJ90" s="18">
        <v>4</v>
      </c>
      <c r="AK90" s="34">
        <v>2</v>
      </c>
      <c r="AL90" s="18">
        <v>2</v>
      </c>
      <c r="AM90" s="34">
        <v>3</v>
      </c>
      <c r="AN90" s="18">
        <v>7</v>
      </c>
      <c r="AO90" s="34">
        <v>4</v>
      </c>
      <c r="AP90" s="18">
        <v>3</v>
      </c>
      <c r="AQ90" s="34">
        <v>7</v>
      </c>
      <c r="AR90" s="18">
        <v>10</v>
      </c>
      <c r="AS90" s="34">
        <v>4</v>
      </c>
      <c r="AT90" s="18">
        <v>2</v>
      </c>
      <c r="AU90" s="34">
        <v>6</v>
      </c>
      <c r="AV90" s="18">
        <v>1</v>
      </c>
      <c r="AW90" s="34">
        <v>4</v>
      </c>
      <c r="AX90" s="18">
        <v>2</v>
      </c>
      <c r="AY90" s="34">
        <v>1</v>
      </c>
      <c r="AZ90" s="18">
        <v>3</v>
      </c>
      <c r="BA90" s="34">
        <v>13</v>
      </c>
      <c r="BB90" s="18">
        <v>9</v>
      </c>
      <c r="BC90" s="34">
        <v>4</v>
      </c>
      <c r="BD90" s="18">
        <v>3</v>
      </c>
      <c r="BE90" s="34">
        <v>10</v>
      </c>
      <c r="BF90" s="18">
        <v>12</v>
      </c>
      <c r="BG90" s="34">
        <v>6</v>
      </c>
      <c r="BH90" s="18">
        <v>4</v>
      </c>
      <c r="BI90" s="34">
        <v>5</v>
      </c>
      <c r="BJ90" s="18">
        <v>4</v>
      </c>
      <c r="BK90" s="34">
        <v>6</v>
      </c>
      <c r="BL90" s="18">
        <v>3</v>
      </c>
      <c r="BM90" s="34">
        <v>1</v>
      </c>
      <c r="BN90" s="38">
        <v>0</v>
      </c>
      <c r="BO90" s="39">
        <v>0</v>
      </c>
      <c r="BP90" s="39">
        <v>2</v>
      </c>
      <c r="BQ90" s="39">
        <v>2</v>
      </c>
      <c r="BR90" s="12">
        <f t="shared" si="36"/>
        <v>4.4761904761904763</v>
      </c>
      <c r="BS90" s="12">
        <f t="shared" si="37"/>
        <v>3.7097041340118704</v>
      </c>
      <c r="BT90" s="12">
        <f t="shared" si="38"/>
        <v>4</v>
      </c>
      <c r="BU90" s="12">
        <f t="shared" si="39"/>
        <v>13</v>
      </c>
      <c r="BV90" s="14" t="str">
        <f t="shared" si="40"/>
        <v/>
      </c>
      <c r="BW90" s="14" t="str">
        <f t="shared" si="41"/>
        <v/>
      </c>
      <c r="BX90" s="14" t="str">
        <f t="shared" si="42"/>
        <v/>
      </c>
      <c r="BY90" s="14" t="str">
        <f t="shared" si="43"/>
        <v/>
      </c>
      <c r="BZ90" s="37">
        <f t="shared" si="44"/>
        <v>0</v>
      </c>
      <c r="CA90" s="15">
        <f t="shared" si="45"/>
        <v>6.6233766233766284E-2</v>
      </c>
      <c r="CB90" s="16">
        <f t="shared" si="46"/>
        <v>1.4796905222437148E-2</v>
      </c>
      <c r="CC90" s="9" t="str">
        <f t="shared" si="47"/>
        <v/>
      </c>
      <c r="CD90" s="9" t="str">
        <f t="shared" si="48"/>
        <v/>
      </c>
      <c r="CE90" s="15">
        <f t="shared" si="49"/>
        <v>-0.4</v>
      </c>
      <c r="CF90" s="15">
        <f t="shared" si="50"/>
        <v>5.2727272727272725</v>
      </c>
      <c r="CG90" s="15">
        <f t="shared" si="51"/>
        <v>-7.5862068965517254E-2</v>
      </c>
      <c r="CH90" s="9" t="str">
        <f t="shared" si="52"/>
        <v/>
      </c>
      <c r="CI90" s="9" t="str">
        <f t="shared" si="53"/>
        <v/>
      </c>
    </row>
    <row r="91" spans="1:87" x14ac:dyDescent="0.25">
      <c r="A91" s="33">
        <v>424</v>
      </c>
      <c r="B91" s="33">
        <v>459</v>
      </c>
      <c r="C91" s="17" t="s">
        <v>111</v>
      </c>
      <c r="D91" s="18">
        <v>1</v>
      </c>
      <c r="E91" s="34">
        <v>0</v>
      </c>
      <c r="F91" s="18">
        <v>0</v>
      </c>
      <c r="G91" s="34">
        <v>0</v>
      </c>
      <c r="H91" s="18">
        <v>1</v>
      </c>
      <c r="I91" s="34">
        <v>1</v>
      </c>
      <c r="J91" s="18">
        <v>0</v>
      </c>
      <c r="K91" s="34">
        <v>0</v>
      </c>
      <c r="L91" s="18">
        <v>0</v>
      </c>
      <c r="M91" s="34">
        <v>0</v>
      </c>
      <c r="N91" s="18">
        <v>0</v>
      </c>
      <c r="O91" s="34">
        <v>0</v>
      </c>
      <c r="P91" s="18">
        <v>1</v>
      </c>
      <c r="Q91" s="34">
        <v>0</v>
      </c>
      <c r="R91" s="18">
        <v>0</v>
      </c>
      <c r="S91" s="34">
        <v>0</v>
      </c>
      <c r="T91" s="18">
        <v>0</v>
      </c>
      <c r="U91" s="34">
        <v>0</v>
      </c>
      <c r="V91" s="18">
        <v>0</v>
      </c>
      <c r="W91" s="34">
        <v>0</v>
      </c>
      <c r="X91" s="18">
        <v>6</v>
      </c>
      <c r="Y91" s="34">
        <v>3</v>
      </c>
      <c r="Z91" s="18">
        <v>4</v>
      </c>
      <c r="AA91" s="34">
        <v>4</v>
      </c>
      <c r="AB91" s="18">
        <v>4</v>
      </c>
      <c r="AC91" s="34">
        <v>1</v>
      </c>
      <c r="AD91" s="18">
        <v>9</v>
      </c>
      <c r="AE91" s="34">
        <v>8</v>
      </c>
      <c r="AF91" s="18">
        <v>6</v>
      </c>
      <c r="AG91" s="34">
        <v>5</v>
      </c>
      <c r="AH91" s="18">
        <v>6</v>
      </c>
      <c r="AI91" s="34">
        <v>14</v>
      </c>
      <c r="AJ91" s="18">
        <v>12</v>
      </c>
      <c r="AK91" s="34">
        <v>18</v>
      </c>
      <c r="AL91" s="18">
        <v>17</v>
      </c>
      <c r="AM91" s="34">
        <v>6</v>
      </c>
      <c r="AN91" s="18">
        <v>12</v>
      </c>
      <c r="AO91" s="34">
        <v>17</v>
      </c>
      <c r="AP91" s="18">
        <v>20</v>
      </c>
      <c r="AQ91" s="34">
        <v>8</v>
      </c>
      <c r="AR91" s="18">
        <v>16</v>
      </c>
      <c r="AS91" s="34">
        <v>10</v>
      </c>
      <c r="AT91" s="18">
        <v>4</v>
      </c>
      <c r="AU91" s="34">
        <v>16</v>
      </c>
      <c r="AV91" s="18">
        <v>10</v>
      </c>
      <c r="AW91" s="34">
        <v>8</v>
      </c>
      <c r="AX91" s="18">
        <v>6</v>
      </c>
      <c r="AY91" s="34">
        <v>13</v>
      </c>
      <c r="AZ91" s="18">
        <v>15</v>
      </c>
      <c r="BA91" s="34">
        <v>16</v>
      </c>
      <c r="BB91" s="18">
        <v>8</v>
      </c>
      <c r="BC91" s="34">
        <v>5</v>
      </c>
      <c r="BD91" s="18">
        <v>12</v>
      </c>
      <c r="BE91" s="34">
        <v>9</v>
      </c>
      <c r="BF91" s="18">
        <v>13</v>
      </c>
      <c r="BG91" s="34">
        <v>3</v>
      </c>
      <c r="BH91" s="18">
        <v>11</v>
      </c>
      <c r="BI91" s="34">
        <v>5</v>
      </c>
      <c r="BJ91" s="18">
        <v>9</v>
      </c>
      <c r="BK91" s="34">
        <v>14</v>
      </c>
      <c r="BL91" s="18">
        <v>9</v>
      </c>
      <c r="BM91" s="34">
        <v>11</v>
      </c>
      <c r="BN91" s="38">
        <v>5</v>
      </c>
      <c r="BO91" s="39">
        <v>14</v>
      </c>
      <c r="BP91" s="39">
        <v>15</v>
      </c>
      <c r="BQ91" s="39">
        <v>13</v>
      </c>
      <c r="BR91" s="12">
        <f t="shared" si="36"/>
        <v>10.19047619047619</v>
      </c>
      <c r="BS91" s="12">
        <f t="shared" si="37"/>
        <v>3.8809669879947148</v>
      </c>
      <c r="BT91" s="12">
        <f t="shared" si="38"/>
        <v>11</v>
      </c>
      <c r="BU91" s="12">
        <f t="shared" si="39"/>
        <v>20</v>
      </c>
      <c r="BV91" s="14" t="str">
        <f t="shared" si="40"/>
        <v/>
      </c>
      <c r="BW91" s="14" t="str">
        <f t="shared" si="41"/>
        <v/>
      </c>
      <c r="BX91" s="14" t="str">
        <f t="shared" si="42"/>
        <v/>
      </c>
      <c r="BY91" s="14" t="str">
        <f t="shared" si="43"/>
        <v/>
      </c>
      <c r="BZ91" s="37">
        <f t="shared" si="44"/>
        <v>0</v>
      </c>
      <c r="CA91" s="15">
        <f t="shared" si="45"/>
        <v>-2.2077922077922064E-2</v>
      </c>
      <c r="CB91" s="16">
        <f t="shared" si="46"/>
        <v>-2.1665250637213241E-3</v>
      </c>
      <c r="CC91" s="9" t="str">
        <f t="shared" si="47"/>
        <v/>
      </c>
      <c r="CD91" s="9" t="str">
        <f t="shared" si="48"/>
        <v/>
      </c>
      <c r="CE91" s="15">
        <f t="shared" si="49"/>
        <v>0.24545454545454545</v>
      </c>
      <c r="CF91" s="15">
        <f t="shared" si="50"/>
        <v>9.1818181818181817</v>
      </c>
      <c r="CG91" s="15">
        <f t="shared" si="51"/>
        <v>2.6732673267326732E-2</v>
      </c>
      <c r="CH91" s="9" t="str">
        <f t="shared" si="52"/>
        <v/>
      </c>
      <c r="CI91" s="9" t="str">
        <f t="shared" si="53"/>
        <v/>
      </c>
    </row>
    <row r="92" spans="1:87" x14ac:dyDescent="0.25">
      <c r="A92" s="33">
        <v>427</v>
      </c>
      <c r="B92" s="33">
        <v>462</v>
      </c>
      <c r="C92" s="17" t="s">
        <v>112</v>
      </c>
      <c r="D92" s="18">
        <v>3</v>
      </c>
      <c r="E92" s="34">
        <v>0</v>
      </c>
      <c r="F92" s="18">
        <v>0</v>
      </c>
      <c r="G92" s="34">
        <v>0</v>
      </c>
      <c r="H92" s="18">
        <v>0</v>
      </c>
      <c r="I92" s="34">
        <v>0</v>
      </c>
      <c r="J92" s="18">
        <v>0</v>
      </c>
      <c r="K92" s="34">
        <v>0</v>
      </c>
      <c r="L92" s="18">
        <v>0</v>
      </c>
      <c r="M92" s="34">
        <v>0</v>
      </c>
      <c r="N92" s="18">
        <v>0</v>
      </c>
      <c r="O92" s="34">
        <v>0</v>
      </c>
      <c r="P92" s="18">
        <v>0</v>
      </c>
      <c r="Q92" s="34">
        <v>0</v>
      </c>
      <c r="R92" s="18">
        <v>0</v>
      </c>
      <c r="S92" s="34">
        <v>0</v>
      </c>
      <c r="T92" s="18">
        <v>0</v>
      </c>
      <c r="U92" s="34">
        <v>0</v>
      </c>
      <c r="V92" s="18">
        <v>0</v>
      </c>
      <c r="W92" s="34">
        <v>0</v>
      </c>
      <c r="X92" s="18">
        <v>0</v>
      </c>
      <c r="Y92" s="34">
        <v>0</v>
      </c>
      <c r="Z92" s="18">
        <v>0</v>
      </c>
      <c r="AA92" s="34">
        <v>0</v>
      </c>
      <c r="AB92" s="18">
        <v>0</v>
      </c>
      <c r="AC92" s="34">
        <v>0</v>
      </c>
      <c r="AD92" s="18">
        <v>1</v>
      </c>
      <c r="AE92" s="34">
        <v>0</v>
      </c>
      <c r="AF92" s="18">
        <v>0</v>
      </c>
      <c r="AG92" s="34">
        <v>0</v>
      </c>
      <c r="AH92" s="18">
        <v>1</v>
      </c>
      <c r="AI92" s="34">
        <v>0</v>
      </c>
      <c r="AJ92" s="18">
        <v>1</v>
      </c>
      <c r="AK92" s="34">
        <v>2</v>
      </c>
      <c r="AL92" s="18">
        <v>2</v>
      </c>
      <c r="AM92" s="34">
        <v>2</v>
      </c>
      <c r="AN92" s="18">
        <v>2</v>
      </c>
      <c r="AO92" s="34">
        <v>1</v>
      </c>
      <c r="AP92" s="18">
        <v>2</v>
      </c>
      <c r="AQ92" s="34">
        <v>2</v>
      </c>
      <c r="AR92" s="18">
        <v>2</v>
      </c>
      <c r="AS92" s="34">
        <v>0</v>
      </c>
      <c r="AT92" s="18">
        <v>1</v>
      </c>
      <c r="AU92" s="34">
        <v>2</v>
      </c>
      <c r="AV92" s="18">
        <v>1</v>
      </c>
      <c r="AW92" s="34">
        <v>3</v>
      </c>
      <c r="AX92" s="18">
        <v>0</v>
      </c>
      <c r="AY92" s="34">
        <v>1</v>
      </c>
      <c r="AZ92" s="18">
        <v>5</v>
      </c>
      <c r="BA92" s="34">
        <v>6</v>
      </c>
      <c r="BB92" s="18">
        <v>2</v>
      </c>
      <c r="BC92" s="34">
        <v>1</v>
      </c>
      <c r="BD92" s="18">
        <v>1</v>
      </c>
      <c r="BE92" s="34">
        <v>1</v>
      </c>
      <c r="BF92" s="18">
        <v>1</v>
      </c>
      <c r="BG92" s="34">
        <v>3</v>
      </c>
      <c r="BH92" s="18">
        <v>1</v>
      </c>
      <c r="BI92" s="34">
        <v>0</v>
      </c>
      <c r="BJ92" s="18">
        <v>1</v>
      </c>
      <c r="BK92" s="34">
        <v>4</v>
      </c>
      <c r="BL92" s="18">
        <v>1</v>
      </c>
      <c r="BM92" s="34">
        <v>0</v>
      </c>
      <c r="BN92" s="38">
        <v>0</v>
      </c>
      <c r="BO92" s="39">
        <v>2</v>
      </c>
      <c r="BP92" s="39">
        <v>0</v>
      </c>
      <c r="BQ92" s="39">
        <v>2</v>
      </c>
      <c r="BR92" s="12">
        <f t="shared" si="36"/>
        <v>1.6666666666666667</v>
      </c>
      <c r="BS92" s="12">
        <f t="shared" si="37"/>
        <v>1.6832508230603462</v>
      </c>
      <c r="BT92" s="12">
        <f t="shared" si="38"/>
        <v>1</v>
      </c>
      <c r="BU92" s="12">
        <f t="shared" si="39"/>
        <v>6</v>
      </c>
      <c r="BV92" s="14" t="str">
        <f t="shared" si="40"/>
        <v/>
      </c>
      <c r="BW92" s="14" t="str">
        <f t="shared" si="41"/>
        <v/>
      </c>
      <c r="BX92" s="14" t="str">
        <f t="shared" si="42"/>
        <v/>
      </c>
      <c r="BY92" s="14" t="str">
        <f t="shared" si="43"/>
        <v/>
      </c>
      <c r="BZ92" s="37" t="str">
        <f t="shared" si="44"/>
        <v/>
      </c>
      <c r="CA92" s="15">
        <f t="shared" si="45"/>
        <v>-1.558441558441559E-2</v>
      </c>
      <c r="CB92" s="16">
        <f t="shared" si="46"/>
        <v>-9.3506493506493541E-3</v>
      </c>
      <c r="CC92" s="9" t="str">
        <f t="shared" si="47"/>
        <v/>
      </c>
      <c r="CD92" s="9" t="str">
        <f t="shared" si="48"/>
        <v/>
      </c>
      <c r="CE92" s="15">
        <f t="shared" si="49"/>
        <v>9.0909090909091148E-3</v>
      </c>
      <c r="CF92" s="15">
        <f t="shared" si="50"/>
        <v>1.2727272727272727</v>
      </c>
      <c r="CG92" s="15">
        <f t="shared" si="51"/>
        <v>7.1428571428571617E-3</v>
      </c>
      <c r="CH92" s="9" t="str">
        <f t="shared" si="52"/>
        <v/>
      </c>
      <c r="CI92" s="9" t="str">
        <f t="shared" si="53"/>
        <v/>
      </c>
    </row>
    <row r="93" spans="1:87" x14ac:dyDescent="0.25">
      <c r="A93" s="33">
        <v>435</v>
      </c>
      <c r="B93" s="33">
        <v>470</v>
      </c>
      <c r="C93" s="17" t="s">
        <v>113</v>
      </c>
      <c r="D93" s="18">
        <v>5</v>
      </c>
      <c r="E93" s="34">
        <v>0</v>
      </c>
      <c r="F93" s="18">
        <v>0</v>
      </c>
      <c r="G93" s="34">
        <v>0</v>
      </c>
      <c r="H93" s="18">
        <v>0</v>
      </c>
      <c r="I93" s="34">
        <v>0</v>
      </c>
      <c r="J93" s="18">
        <v>0</v>
      </c>
      <c r="K93" s="34">
        <v>0</v>
      </c>
      <c r="L93" s="18">
        <v>0</v>
      </c>
      <c r="M93" s="34">
        <v>0</v>
      </c>
      <c r="N93" s="18">
        <v>0</v>
      </c>
      <c r="O93" s="34">
        <v>0</v>
      </c>
      <c r="P93" s="18">
        <v>0</v>
      </c>
      <c r="Q93" s="34">
        <v>0</v>
      </c>
      <c r="R93" s="18">
        <v>0</v>
      </c>
      <c r="S93" s="34">
        <v>0</v>
      </c>
      <c r="T93" s="18">
        <v>0</v>
      </c>
      <c r="U93" s="34">
        <v>0</v>
      </c>
      <c r="V93" s="18">
        <v>0</v>
      </c>
      <c r="W93" s="34">
        <v>0</v>
      </c>
      <c r="X93" s="18">
        <v>0</v>
      </c>
      <c r="Y93" s="34">
        <v>0</v>
      </c>
      <c r="Z93" s="18">
        <v>0</v>
      </c>
      <c r="AA93" s="34">
        <v>0</v>
      </c>
      <c r="AB93" s="18">
        <v>0</v>
      </c>
      <c r="AC93" s="34">
        <v>0</v>
      </c>
      <c r="AD93" s="18">
        <v>0</v>
      </c>
      <c r="AE93" s="34">
        <v>0</v>
      </c>
      <c r="AF93" s="18">
        <v>0</v>
      </c>
      <c r="AG93" s="34">
        <v>0</v>
      </c>
      <c r="AH93" s="18">
        <v>0</v>
      </c>
      <c r="AI93" s="34">
        <v>0</v>
      </c>
      <c r="AJ93" s="18">
        <v>0</v>
      </c>
      <c r="AK93" s="34">
        <v>0</v>
      </c>
      <c r="AL93" s="18">
        <v>0</v>
      </c>
      <c r="AM93" s="34">
        <v>0</v>
      </c>
      <c r="AN93" s="18">
        <v>0</v>
      </c>
      <c r="AO93" s="34">
        <v>2</v>
      </c>
      <c r="AP93" s="18">
        <v>0</v>
      </c>
      <c r="AQ93" s="34">
        <v>0</v>
      </c>
      <c r="AR93" s="18">
        <v>0</v>
      </c>
      <c r="AS93" s="34">
        <v>2</v>
      </c>
      <c r="AT93" s="18">
        <v>1</v>
      </c>
      <c r="AU93" s="34">
        <v>8</v>
      </c>
      <c r="AV93" s="18">
        <v>0</v>
      </c>
      <c r="AW93" s="34">
        <v>0</v>
      </c>
      <c r="AX93" s="18">
        <v>0</v>
      </c>
      <c r="AY93" s="34">
        <v>0</v>
      </c>
      <c r="AZ93" s="18">
        <v>2</v>
      </c>
      <c r="BA93" s="34">
        <v>1</v>
      </c>
      <c r="BB93" s="18">
        <v>0</v>
      </c>
      <c r="BC93" s="34">
        <v>1</v>
      </c>
      <c r="BD93" s="18">
        <v>0</v>
      </c>
      <c r="BE93" s="34">
        <v>1</v>
      </c>
      <c r="BF93" s="18">
        <v>1</v>
      </c>
      <c r="BG93" s="34">
        <v>1</v>
      </c>
      <c r="BH93" s="18">
        <v>0</v>
      </c>
      <c r="BI93" s="34">
        <v>0</v>
      </c>
      <c r="BJ93" s="18">
        <v>0</v>
      </c>
      <c r="BK93" s="34">
        <v>0</v>
      </c>
      <c r="BL93" s="18">
        <v>1</v>
      </c>
      <c r="BM93" s="34">
        <v>0</v>
      </c>
      <c r="BN93" s="38">
        <v>0</v>
      </c>
      <c r="BO93" s="39">
        <v>0</v>
      </c>
      <c r="BP93" s="39">
        <v>0</v>
      </c>
      <c r="BQ93" s="39">
        <v>0</v>
      </c>
      <c r="BR93" s="12">
        <f t="shared" si="36"/>
        <v>0.38095238095238093</v>
      </c>
      <c r="BS93" s="12">
        <f t="shared" si="37"/>
        <v>0.58959227235357115</v>
      </c>
      <c r="BT93" s="12">
        <f t="shared" si="38"/>
        <v>0</v>
      </c>
      <c r="BU93" s="12">
        <f t="shared" si="39"/>
        <v>8</v>
      </c>
      <c r="BV93" s="14" t="str">
        <f t="shared" si="40"/>
        <v/>
      </c>
      <c r="BW93" s="14" t="str">
        <f t="shared" si="41"/>
        <v/>
      </c>
      <c r="BX93" s="14" t="str">
        <f t="shared" si="42"/>
        <v/>
      </c>
      <c r="BY93" s="14" t="str">
        <f t="shared" si="43"/>
        <v/>
      </c>
      <c r="BZ93" s="37" t="str">
        <f t="shared" si="44"/>
        <v/>
      </c>
      <c r="CA93" s="15">
        <f t="shared" si="45"/>
        <v>-0.10779220779220779</v>
      </c>
      <c r="CB93" s="16">
        <f t="shared" si="46"/>
        <v>-0.28295454545454546</v>
      </c>
      <c r="CC93" s="9" t="str">
        <f t="shared" si="47"/>
        <v/>
      </c>
      <c r="CD93" s="9" t="str">
        <f t="shared" si="48"/>
        <v/>
      </c>
      <c r="CE93" s="15">
        <f t="shared" si="49"/>
        <v>-6.363636363636363E-2</v>
      </c>
      <c r="CF93" s="15">
        <f t="shared" si="50"/>
        <v>0.45454545454545453</v>
      </c>
      <c r="CG93" s="15">
        <f t="shared" si="51"/>
        <v>-0.13999999999999999</v>
      </c>
      <c r="CH93" s="9" t="str">
        <f t="shared" si="52"/>
        <v/>
      </c>
      <c r="CI93" s="9" t="str">
        <f t="shared" si="53"/>
        <v/>
      </c>
    </row>
    <row r="94" spans="1:87" x14ac:dyDescent="0.25">
      <c r="A94" s="33">
        <v>436</v>
      </c>
      <c r="B94" s="33">
        <v>472</v>
      </c>
      <c r="C94" s="17" t="s">
        <v>114</v>
      </c>
      <c r="D94" s="18">
        <v>3</v>
      </c>
      <c r="E94" s="34">
        <v>0</v>
      </c>
      <c r="F94" s="18">
        <v>0</v>
      </c>
      <c r="G94" s="34">
        <v>13</v>
      </c>
      <c r="H94" s="18">
        <v>5</v>
      </c>
      <c r="I94" s="34">
        <v>5</v>
      </c>
      <c r="J94" s="18">
        <v>0</v>
      </c>
      <c r="K94" s="34">
        <v>1</v>
      </c>
      <c r="L94" s="18">
        <v>0</v>
      </c>
      <c r="M94" s="34">
        <v>0</v>
      </c>
      <c r="N94" s="18">
        <v>0</v>
      </c>
      <c r="O94" s="34">
        <v>0</v>
      </c>
      <c r="P94" s="18">
        <v>1</v>
      </c>
      <c r="Q94" s="34">
        <v>54</v>
      </c>
      <c r="R94" s="18">
        <v>0</v>
      </c>
      <c r="S94" s="34">
        <v>15</v>
      </c>
      <c r="T94" s="18">
        <v>0</v>
      </c>
      <c r="U94" s="34">
        <v>0</v>
      </c>
      <c r="V94" s="18">
        <v>0</v>
      </c>
      <c r="W94" s="34">
        <v>0</v>
      </c>
      <c r="X94" s="18">
        <v>1</v>
      </c>
      <c r="Y94" s="34">
        <v>0</v>
      </c>
      <c r="Z94" s="18">
        <v>2</v>
      </c>
      <c r="AA94" s="34">
        <v>0</v>
      </c>
      <c r="AB94" s="18">
        <v>0</v>
      </c>
      <c r="AC94" s="34">
        <v>1</v>
      </c>
      <c r="AD94" s="18">
        <v>17</v>
      </c>
      <c r="AE94" s="34">
        <v>0</v>
      </c>
      <c r="AF94" s="18">
        <v>1</v>
      </c>
      <c r="AG94" s="34">
        <v>2</v>
      </c>
      <c r="AH94" s="18">
        <v>0</v>
      </c>
      <c r="AI94" s="34">
        <v>1</v>
      </c>
      <c r="AJ94" s="18">
        <v>19</v>
      </c>
      <c r="AK94" s="34">
        <v>1</v>
      </c>
      <c r="AL94" s="18">
        <v>3</v>
      </c>
      <c r="AM94" s="34">
        <v>2</v>
      </c>
      <c r="AN94" s="18">
        <v>23</v>
      </c>
      <c r="AO94" s="34">
        <v>2</v>
      </c>
      <c r="AP94" s="18">
        <v>4</v>
      </c>
      <c r="AQ94" s="34">
        <v>0</v>
      </c>
      <c r="AR94" s="18">
        <v>0</v>
      </c>
      <c r="AS94" s="34">
        <v>17</v>
      </c>
      <c r="AT94" s="18">
        <v>0</v>
      </c>
      <c r="AU94" s="34">
        <v>27</v>
      </c>
      <c r="AV94" s="18">
        <v>9</v>
      </c>
      <c r="AW94" s="34">
        <v>7</v>
      </c>
      <c r="AX94" s="18">
        <v>2</v>
      </c>
      <c r="AY94" s="34">
        <v>23</v>
      </c>
      <c r="AZ94" s="18">
        <v>0</v>
      </c>
      <c r="BA94" s="34">
        <v>4</v>
      </c>
      <c r="BB94" s="18">
        <v>0</v>
      </c>
      <c r="BC94" s="34">
        <v>5</v>
      </c>
      <c r="BD94" s="18">
        <v>13</v>
      </c>
      <c r="BE94" s="34">
        <v>8</v>
      </c>
      <c r="BF94" s="18">
        <v>2</v>
      </c>
      <c r="BG94" s="34">
        <v>0</v>
      </c>
      <c r="BH94" s="18">
        <v>0</v>
      </c>
      <c r="BI94" s="34">
        <v>10</v>
      </c>
      <c r="BJ94" s="18">
        <v>6</v>
      </c>
      <c r="BK94" s="34">
        <v>14</v>
      </c>
      <c r="BL94" s="18">
        <v>1</v>
      </c>
      <c r="BM94" s="34">
        <v>2</v>
      </c>
      <c r="BN94" s="38">
        <v>4</v>
      </c>
      <c r="BO94" s="39">
        <v>2</v>
      </c>
      <c r="BP94" s="39">
        <v>0</v>
      </c>
      <c r="BQ94" s="39">
        <v>3</v>
      </c>
      <c r="BR94" s="12">
        <f t="shared" si="36"/>
        <v>5.0476190476190474</v>
      </c>
      <c r="BS94" s="12">
        <f t="shared" si="37"/>
        <v>5.8777222669686466</v>
      </c>
      <c r="BT94" s="12">
        <f t="shared" si="38"/>
        <v>3</v>
      </c>
      <c r="BU94" s="12">
        <f t="shared" si="39"/>
        <v>54</v>
      </c>
      <c r="BV94" s="14" t="str">
        <f t="shared" si="40"/>
        <v/>
      </c>
      <c r="BW94" s="14" t="str">
        <f t="shared" si="41"/>
        <v/>
      </c>
      <c r="BX94" s="14" t="str">
        <f t="shared" si="42"/>
        <v/>
      </c>
      <c r="BY94" s="14" t="str">
        <f t="shared" si="43"/>
        <v/>
      </c>
      <c r="BZ94" s="37">
        <f t="shared" si="44"/>
        <v>0.18181818181818182</v>
      </c>
      <c r="CA94" s="15">
        <f t="shared" si="45"/>
        <v>-0.41948051948051945</v>
      </c>
      <c r="CB94" s="16">
        <f t="shared" si="46"/>
        <v>-8.3104631217838759E-2</v>
      </c>
      <c r="CC94" s="9" t="str">
        <f t="shared" si="47"/>
        <v/>
      </c>
      <c r="CD94" s="9" t="str">
        <f t="shared" si="48"/>
        <v/>
      </c>
      <c r="CE94" s="15">
        <f t="shared" si="49"/>
        <v>-0.24545454545454545</v>
      </c>
      <c r="CF94" s="15">
        <f t="shared" si="50"/>
        <v>5.5454545454545459</v>
      </c>
      <c r="CG94" s="15">
        <f t="shared" si="51"/>
        <v>-4.4262295081967211E-2</v>
      </c>
      <c r="CH94" s="9" t="str">
        <f t="shared" si="52"/>
        <v/>
      </c>
      <c r="CI94" s="9" t="str">
        <f t="shared" si="53"/>
        <v/>
      </c>
    </row>
    <row r="95" spans="1:87" x14ac:dyDescent="0.25">
      <c r="A95" s="33">
        <v>438</v>
      </c>
      <c r="B95" s="33">
        <v>474</v>
      </c>
      <c r="C95" s="17" t="s">
        <v>115</v>
      </c>
      <c r="D95" s="18">
        <v>3</v>
      </c>
      <c r="E95" s="34">
        <v>0</v>
      </c>
      <c r="F95" s="18">
        <v>0</v>
      </c>
      <c r="G95" s="34">
        <v>0</v>
      </c>
      <c r="H95" s="18">
        <v>0</v>
      </c>
      <c r="I95" s="34">
        <v>0</v>
      </c>
      <c r="J95" s="18">
        <v>0</v>
      </c>
      <c r="K95" s="34">
        <v>0</v>
      </c>
      <c r="L95" s="18">
        <v>0</v>
      </c>
      <c r="M95" s="34">
        <v>0</v>
      </c>
      <c r="N95" s="18">
        <v>0</v>
      </c>
      <c r="O95" s="34">
        <v>0</v>
      </c>
      <c r="P95" s="18">
        <v>0</v>
      </c>
      <c r="Q95" s="34">
        <v>0</v>
      </c>
      <c r="R95" s="18">
        <v>0</v>
      </c>
      <c r="S95" s="34">
        <v>0</v>
      </c>
      <c r="T95" s="18">
        <v>0</v>
      </c>
      <c r="U95" s="34">
        <v>0</v>
      </c>
      <c r="V95" s="18">
        <v>0</v>
      </c>
      <c r="W95" s="34">
        <v>0</v>
      </c>
      <c r="X95" s="18">
        <v>0</v>
      </c>
      <c r="Y95" s="34">
        <v>0</v>
      </c>
      <c r="Z95" s="18">
        <v>0</v>
      </c>
      <c r="AA95" s="34">
        <v>0</v>
      </c>
      <c r="AB95" s="18">
        <v>1</v>
      </c>
      <c r="AC95" s="34">
        <v>0</v>
      </c>
      <c r="AD95" s="18">
        <v>0</v>
      </c>
      <c r="AE95" s="34">
        <v>2</v>
      </c>
      <c r="AF95" s="18">
        <v>2</v>
      </c>
      <c r="AG95" s="34">
        <v>2</v>
      </c>
      <c r="AH95" s="18">
        <v>0</v>
      </c>
      <c r="AI95" s="34">
        <v>1</v>
      </c>
      <c r="AJ95" s="18">
        <v>2</v>
      </c>
      <c r="AK95" s="34">
        <v>2</v>
      </c>
      <c r="AL95" s="18">
        <v>2</v>
      </c>
      <c r="AM95" s="34">
        <v>3</v>
      </c>
      <c r="AN95" s="18">
        <v>5</v>
      </c>
      <c r="AO95" s="34">
        <v>1</v>
      </c>
      <c r="AP95" s="18">
        <v>2</v>
      </c>
      <c r="AQ95" s="34">
        <v>2</v>
      </c>
      <c r="AR95" s="18">
        <v>2</v>
      </c>
      <c r="AS95" s="34">
        <v>2</v>
      </c>
      <c r="AT95" s="18">
        <v>1</v>
      </c>
      <c r="AU95" s="34">
        <v>2</v>
      </c>
      <c r="AV95" s="18">
        <v>0</v>
      </c>
      <c r="AW95" s="34">
        <v>0</v>
      </c>
      <c r="AX95" s="18">
        <v>4</v>
      </c>
      <c r="AY95" s="34">
        <v>0</v>
      </c>
      <c r="AZ95" s="18">
        <v>2</v>
      </c>
      <c r="BA95" s="34">
        <v>3</v>
      </c>
      <c r="BB95" s="18">
        <v>1</v>
      </c>
      <c r="BC95" s="34">
        <v>2</v>
      </c>
      <c r="BD95" s="18">
        <v>5</v>
      </c>
      <c r="BE95" s="34">
        <v>2</v>
      </c>
      <c r="BF95" s="18">
        <v>1</v>
      </c>
      <c r="BG95" s="34">
        <v>1</v>
      </c>
      <c r="BH95" s="18">
        <v>0</v>
      </c>
      <c r="BI95" s="34">
        <v>3</v>
      </c>
      <c r="BJ95" s="18">
        <v>3</v>
      </c>
      <c r="BK95" s="34">
        <v>7</v>
      </c>
      <c r="BL95" s="18">
        <v>3</v>
      </c>
      <c r="BM95" s="34">
        <v>0</v>
      </c>
      <c r="BN95" s="38">
        <v>0</v>
      </c>
      <c r="BO95" s="39">
        <v>3</v>
      </c>
      <c r="BP95" s="39">
        <v>1</v>
      </c>
      <c r="BQ95" s="39">
        <v>6</v>
      </c>
      <c r="BR95" s="12">
        <f t="shared" si="36"/>
        <v>2.2380952380952381</v>
      </c>
      <c r="BS95" s="12">
        <f t="shared" si="37"/>
        <v>2.0224925687072846</v>
      </c>
      <c r="BT95" s="12">
        <f t="shared" si="38"/>
        <v>2</v>
      </c>
      <c r="BU95" s="12">
        <f t="shared" si="39"/>
        <v>7</v>
      </c>
      <c r="BV95" s="14" t="str">
        <f t="shared" si="40"/>
        <v/>
      </c>
      <c r="BW95" s="14" t="str">
        <f t="shared" si="41"/>
        <v>Low</v>
      </c>
      <c r="BX95" s="14" t="str">
        <f t="shared" si="42"/>
        <v/>
      </c>
      <c r="BY95" s="14" t="str">
        <f t="shared" si="43"/>
        <v/>
      </c>
      <c r="BZ95" s="37" t="str">
        <f t="shared" si="44"/>
        <v/>
      </c>
      <c r="CA95" s="15">
        <f t="shared" si="45"/>
        <v>7.792207792207792E-2</v>
      </c>
      <c r="CB95" s="16">
        <f t="shared" si="46"/>
        <v>3.4816247582205029E-2</v>
      </c>
      <c r="CC95" s="9" t="str">
        <f t="shared" si="47"/>
        <v/>
      </c>
      <c r="CD95" s="9" t="str">
        <f t="shared" si="48"/>
        <v/>
      </c>
      <c r="CE95" s="15">
        <f t="shared" si="49"/>
        <v>2.7272727272727258E-2</v>
      </c>
      <c r="CF95" s="15">
        <f t="shared" si="50"/>
        <v>2.4545454545454546</v>
      </c>
      <c r="CG95" s="15">
        <f t="shared" si="51"/>
        <v>1.1111111111111105E-2</v>
      </c>
      <c r="CH95" s="9" t="str">
        <f t="shared" si="52"/>
        <v/>
      </c>
      <c r="CI95" s="9" t="str">
        <f t="shared" si="53"/>
        <v/>
      </c>
    </row>
    <row r="96" spans="1:87" x14ac:dyDescent="0.25">
      <c r="A96" s="33">
        <v>471</v>
      </c>
      <c r="B96" s="33">
        <v>511</v>
      </c>
      <c r="C96" s="17" t="s">
        <v>116</v>
      </c>
      <c r="D96" s="18">
        <v>6</v>
      </c>
      <c r="E96" s="34">
        <v>0</v>
      </c>
      <c r="F96" s="18">
        <v>0</v>
      </c>
      <c r="G96" s="34">
        <v>0</v>
      </c>
      <c r="H96" s="18">
        <v>0</v>
      </c>
      <c r="I96" s="34">
        <v>0</v>
      </c>
      <c r="J96" s="18">
        <v>0</v>
      </c>
      <c r="K96" s="34">
        <v>0</v>
      </c>
      <c r="L96" s="18">
        <v>0</v>
      </c>
      <c r="M96" s="34">
        <v>0</v>
      </c>
      <c r="N96" s="18">
        <v>0</v>
      </c>
      <c r="O96" s="34">
        <v>0</v>
      </c>
      <c r="P96" s="18">
        <v>0</v>
      </c>
      <c r="Q96" s="34">
        <v>0</v>
      </c>
      <c r="R96" s="18">
        <v>0</v>
      </c>
      <c r="S96" s="34">
        <v>0</v>
      </c>
      <c r="T96" s="18">
        <v>0</v>
      </c>
      <c r="U96" s="34">
        <v>0</v>
      </c>
      <c r="V96" s="18">
        <v>0</v>
      </c>
      <c r="W96" s="34">
        <v>0</v>
      </c>
      <c r="X96" s="18">
        <v>0</v>
      </c>
      <c r="Y96" s="34">
        <v>0</v>
      </c>
      <c r="Z96" s="18">
        <v>0</v>
      </c>
      <c r="AA96" s="34">
        <v>0</v>
      </c>
      <c r="AB96" s="18">
        <v>0</v>
      </c>
      <c r="AC96" s="34">
        <v>0</v>
      </c>
      <c r="AD96" s="18">
        <v>0</v>
      </c>
      <c r="AE96" s="34">
        <v>0</v>
      </c>
      <c r="AF96" s="18">
        <v>0</v>
      </c>
      <c r="AG96" s="34">
        <v>0</v>
      </c>
      <c r="AH96" s="18">
        <v>0</v>
      </c>
      <c r="AI96" s="34">
        <v>0</v>
      </c>
      <c r="AJ96" s="18">
        <v>0</v>
      </c>
      <c r="AK96" s="34">
        <v>0</v>
      </c>
      <c r="AL96" s="18">
        <v>0</v>
      </c>
      <c r="AM96" s="34">
        <v>0</v>
      </c>
      <c r="AN96" s="18">
        <v>0</v>
      </c>
      <c r="AO96" s="34">
        <v>0</v>
      </c>
      <c r="AP96" s="18">
        <v>0</v>
      </c>
      <c r="AQ96" s="34">
        <v>0</v>
      </c>
      <c r="AR96" s="18">
        <v>0</v>
      </c>
      <c r="AS96" s="34">
        <v>0</v>
      </c>
      <c r="AT96" s="18">
        <v>0</v>
      </c>
      <c r="AU96" s="34">
        <v>0</v>
      </c>
      <c r="AV96" s="18">
        <v>0</v>
      </c>
      <c r="AW96" s="34">
        <v>0</v>
      </c>
      <c r="AX96" s="18">
        <v>0</v>
      </c>
      <c r="AY96" s="34">
        <v>0</v>
      </c>
      <c r="AZ96" s="18">
        <v>0</v>
      </c>
      <c r="BA96" s="34">
        <v>0</v>
      </c>
      <c r="BB96" s="18">
        <v>0</v>
      </c>
      <c r="BC96" s="34">
        <v>0</v>
      </c>
      <c r="BD96" s="18">
        <v>0</v>
      </c>
      <c r="BE96" s="34">
        <v>0</v>
      </c>
      <c r="BF96" s="18">
        <v>0</v>
      </c>
      <c r="BG96" s="34">
        <v>0</v>
      </c>
      <c r="BH96" s="18">
        <v>0</v>
      </c>
      <c r="BI96" s="34">
        <v>0</v>
      </c>
      <c r="BJ96" s="18">
        <v>0</v>
      </c>
      <c r="BK96" s="34">
        <v>0</v>
      </c>
      <c r="BL96" s="18" t="s">
        <v>30</v>
      </c>
      <c r="BM96" s="34">
        <v>0</v>
      </c>
      <c r="BN96" s="38">
        <v>0</v>
      </c>
      <c r="BO96" s="39">
        <v>0</v>
      </c>
      <c r="BP96" s="39">
        <v>0</v>
      </c>
      <c r="BQ96" s="39">
        <v>0</v>
      </c>
      <c r="BR96" s="12">
        <f t="shared" si="36"/>
        <v>0</v>
      </c>
      <c r="BS96" s="12">
        <f t="shared" si="37"/>
        <v>0</v>
      </c>
      <c r="BT96" s="12">
        <f t="shared" si="38"/>
        <v>0</v>
      </c>
      <c r="BU96" s="12">
        <f t="shared" si="39"/>
        <v>0</v>
      </c>
      <c r="BV96" s="14" t="str">
        <f t="shared" si="40"/>
        <v/>
      </c>
      <c r="BW96" s="14" t="str">
        <f t="shared" si="41"/>
        <v/>
      </c>
      <c r="BX96" s="14" t="str">
        <f t="shared" si="42"/>
        <v/>
      </c>
      <c r="BY96" s="14" t="str">
        <f t="shared" si="43"/>
        <v/>
      </c>
      <c r="BZ96" s="37" t="str">
        <f t="shared" si="44"/>
        <v/>
      </c>
      <c r="CA96" s="15">
        <f t="shared" si="45"/>
        <v>0</v>
      </c>
      <c r="CB96" s="16" t="e">
        <f t="shared" si="46"/>
        <v>#DIV/0!</v>
      </c>
      <c r="CC96" s="9" t="str">
        <f t="shared" si="47"/>
        <v/>
      </c>
      <c r="CD96" s="9" t="str">
        <f t="shared" si="48"/>
        <v/>
      </c>
      <c r="CE96" s="15">
        <f t="shared" si="49"/>
        <v>0</v>
      </c>
      <c r="CF96" s="15">
        <f t="shared" si="50"/>
        <v>0</v>
      </c>
      <c r="CG96" s="15" t="e">
        <f t="shared" si="51"/>
        <v>#DIV/0!</v>
      </c>
      <c r="CH96" s="9" t="str">
        <f t="shared" si="52"/>
        <v/>
      </c>
      <c r="CI96" s="9" t="str">
        <f t="shared" si="53"/>
        <v/>
      </c>
    </row>
    <row r="97" spans="1:87" x14ac:dyDescent="0.25">
      <c r="A97" s="33">
        <v>482</v>
      </c>
      <c r="B97" s="33">
        <v>522</v>
      </c>
      <c r="C97" s="17" t="s">
        <v>117</v>
      </c>
      <c r="D97" s="18">
        <v>1</v>
      </c>
      <c r="E97" s="34">
        <v>3</v>
      </c>
      <c r="F97" s="18">
        <v>0</v>
      </c>
      <c r="G97" s="34">
        <v>1</v>
      </c>
      <c r="H97" s="18">
        <v>3</v>
      </c>
      <c r="I97" s="34">
        <v>8</v>
      </c>
      <c r="J97" s="18">
        <v>0</v>
      </c>
      <c r="K97" s="34">
        <v>0</v>
      </c>
      <c r="L97" s="18">
        <v>2</v>
      </c>
      <c r="M97" s="34">
        <v>2</v>
      </c>
      <c r="N97" s="18">
        <v>1</v>
      </c>
      <c r="O97" s="34">
        <v>1</v>
      </c>
      <c r="P97" s="18">
        <v>2</v>
      </c>
      <c r="Q97" s="34">
        <v>0</v>
      </c>
      <c r="R97" s="18">
        <v>1</v>
      </c>
      <c r="S97" s="34">
        <v>0</v>
      </c>
      <c r="T97" s="18">
        <v>0</v>
      </c>
      <c r="U97" s="34">
        <v>1</v>
      </c>
      <c r="V97" s="18">
        <v>0</v>
      </c>
      <c r="W97" s="34">
        <v>1</v>
      </c>
      <c r="X97" s="18">
        <v>3</v>
      </c>
      <c r="Y97" s="34">
        <v>6</v>
      </c>
      <c r="Z97" s="18">
        <v>2</v>
      </c>
      <c r="AA97" s="34">
        <v>3</v>
      </c>
      <c r="AB97" s="18">
        <v>4</v>
      </c>
      <c r="AC97" s="34">
        <v>4</v>
      </c>
      <c r="AD97" s="18">
        <v>4</v>
      </c>
      <c r="AE97" s="34">
        <v>9</v>
      </c>
      <c r="AF97" s="18">
        <v>7</v>
      </c>
      <c r="AG97" s="34">
        <v>4</v>
      </c>
      <c r="AH97" s="18">
        <v>2</v>
      </c>
      <c r="AI97" s="34">
        <v>4</v>
      </c>
      <c r="AJ97" s="18">
        <v>11</v>
      </c>
      <c r="AK97" s="34">
        <v>7</v>
      </c>
      <c r="AL97" s="18">
        <v>7</v>
      </c>
      <c r="AM97" s="34">
        <v>5</v>
      </c>
      <c r="AN97" s="18">
        <v>2</v>
      </c>
      <c r="AO97" s="34">
        <v>6</v>
      </c>
      <c r="AP97" s="18">
        <v>7</v>
      </c>
      <c r="AQ97" s="34">
        <v>12</v>
      </c>
      <c r="AR97" s="18">
        <v>11</v>
      </c>
      <c r="AS97" s="34">
        <v>12</v>
      </c>
      <c r="AT97" s="18">
        <v>7</v>
      </c>
      <c r="AU97" s="34">
        <v>9</v>
      </c>
      <c r="AV97" s="18">
        <v>10</v>
      </c>
      <c r="AW97" s="34">
        <v>4</v>
      </c>
      <c r="AX97" s="18">
        <v>10</v>
      </c>
      <c r="AY97" s="34">
        <v>8</v>
      </c>
      <c r="AZ97" s="18">
        <v>10</v>
      </c>
      <c r="BA97" s="34">
        <v>9</v>
      </c>
      <c r="BB97" s="18">
        <v>10</v>
      </c>
      <c r="BC97" s="34">
        <v>14</v>
      </c>
      <c r="BD97" s="18">
        <v>12</v>
      </c>
      <c r="BE97" s="34">
        <v>5</v>
      </c>
      <c r="BF97" s="18">
        <v>10</v>
      </c>
      <c r="BG97" s="34">
        <v>10</v>
      </c>
      <c r="BH97" s="18">
        <v>7</v>
      </c>
      <c r="BI97" s="34">
        <v>11</v>
      </c>
      <c r="BJ97" s="18">
        <v>7</v>
      </c>
      <c r="BK97" s="34">
        <v>12</v>
      </c>
      <c r="BL97" s="18">
        <v>15</v>
      </c>
      <c r="BM97" s="34">
        <v>5</v>
      </c>
      <c r="BN97" s="38">
        <v>7</v>
      </c>
      <c r="BO97" s="39">
        <v>9</v>
      </c>
      <c r="BP97" s="39">
        <v>9</v>
      </c>
      <c r="BQ97" s="39">
        <v>12</v>
      </c>
      <c r="BR97" s="12">
        <f t="shared" si="36"/>
        <v>9.3333333333333339</v>
      </c>
      <c r="BS97" s="12">
        <f t="shared" si="37"/>
        <v>2.8693785622209798</v>
      </c>
      <c r="BT97" s="12">
        <f t="shared" si="38"/>
        <v>10</v>
      </c>
      <c r="BU97" s="12">
        <f t="shared" si="39"/>
        <v>15</v>
      </c>
      <c r="BV97" s="14" t="str">
        <f t="shared" si="40"/>
        <v/>
      </c>
      <c r="BW97" s="14" t="str">
        <f t="shared" si="41"/>
        <v>Low</v>
      </c>
      <c r="BX97" s="14" t="str">
        <f t="shared" si="42"/>
        <v/>
      </c>
      <c r="BY97" s="14" t="str">
        <f t="shared" si="43"/>
        <v/>
      </c>
      <c r="BZ97" s="37">
        <f t="shared" si="44"/>
        <v>0</v>
      </c>
      <c r="CA97" s="15">
        <f t="shared" si="45"/>
        <v>4.4155844155844177E-2</v>
      </c>
      <c r="CB97" s="16">
        <f t="shared" si="46"/>
        <v>4.7309833024118762E-3</v>
      </c>
      <c r="CC97" s="9" t="str">
        <f t="shared" si="47"/>
        <v/>
      </c>
      <c r="CD97" s="9" t="str">
        <f t="shared" si="48"/>
        <v/>
      </c>
      <c r="CE97" s="15">
        <f t="shared" si="49"/>
        <v>-0.15454545454545454</v>
      </c>
      <c r="CF97" s="15">
        <f t="shared" si="50"/>
        <v>9.8181818181818183</v>
      </c>
      <c r="CG97" s="15">
        <f t="shared" si="51"/>
        <v>-1.5740740740740739E-2</v>
      </c>
      <c r="CH97" s="9" t="str">
        <f t="shared" si="52"/>
        <v/>
      </c>
      <c r="CI97" s="9" t="str">
        <f t="shared" si="53"/>
        <v/>
      </c>
    </row>
    <row r="98" spans="1:87" x14ac:dyDescent="0.25">
      <c r="A98" s="33">
        <v>485</v>
      </c>
      <c r="B98" s="33">
        <v>526</v>
      </c>
      <c r="C98" s="17" t="s">
        <v>118</v>
      </c>
      <c r="D98" s="18">
        <v>5</v>
      </c>
      <c r="E98" s="34">
        <v>0</v>
      </c>
      <c r="F98" s="18">
        <v>0</v>
      </c>
      <c r="G98" s="34"/>
      <c r="H98" s="18"/>
      <c r="I98" s="34"/>
      <c r="J98" s="18"/>
      <c r="K98" s="34"/>
      <c r="L98" s="18"/>
      <c r="M98" s="34"/>
      <c r="N98" s="18"/>
      <c r="O98" s="34"/>
      <c r="P98" s="18"/>
      <c r="Q98" s="34"/>
      <c r="R98" s="18"/>
      <c r="S98" s="34"/>
      <c r="T98" s="18"/>
      <c r="U98" s="34"/>
      <c r="V98" s="18"/>
      <c r="W98" s="34"/>
      <c r="X98" s="18"/>
      <c r="Y98" s="34"/>
      <c r="Z98" s="18"/>
      <c r="AA98" s="34"/>
      <c r="AB98" s="18"/>
      <c r="AC98" s="34"/>
      <c r="AD98" s="18"/>
      <c r="AE98" s="34"/>
      <c r="AF98" s="18"/>
      <c r="AG98" s="34"/>
      <c r="AH98" s="18"/>
      <c r="AI98" s="34"/>
      <c r="AJ98" s="18"/>
      <c r="AK98" s="34"/>
      <c r="AL98" s="18"/>
      <c r="AM98" s="34"/>
      <c r="AN98" s="18"/>
      <c r="AO98" s="34">
        <v>0</v>
      </c>
      <c r="AP98" s="18">
        <v>0</v>
      </c>
      <c r="AQ98" s="34">
        <v>0</v>
      </c>
      <c r="AR98" s="18">
        <v>0</v>
      </c>
      <c r="AS98" s="34">
        <v>0</v>
      </c>
      <c r="AT98" s="18">
        <v>0</v>
      </c>
      <c r="AU98" s="34">
        <v>0</v>
      </c>
      <c r="AV98" s="18">
        <v>0</v>
      </c>
      <c r="AW98" s="34">
        <v>0</v>
      </c>
      <c r="AX98" s="18">
        <v>0</v>
      </c>
      <c r="AY98" s="34">
        <v>0</v>
      </c>
      <c r="AZ98" s="18">
        <v>0</v>
      </c>
      <c r="BA98" s="34">
        <v>0</v>
      </c>
      <c r="BB98" s="18">
        <v>0</v>
      </c>
      <c r="BC98" s="34">
        <v>0</v>
      </c>
      <c r="BD98" s="18">
        <v>0</v>
      </c>
      <c r="BE98" s="34">
        <v>0</v>
      </c>
      <c r="BF98" s="18">
        <v>0</v>
      </c>
      <c r="BG98" s="34">
        <v>0</v>
      </c>
      <c r="BH98" s="18">
        <v>0</v>
      </c>
      <c r="BI98" s="34">
        <v>1</v>
      </c>
      <c r="BJ98" s="18">
        <v>0</v>
      </c>
      <c r="BK98" s="34">
        <v>0</v>
      </c>
      <c r="BL98" s="18">
        <v>0</v>
      </c>
      <c r="BM98" s="34">
        <v>0</v>
      </c>
      <c r="BN98" s="38">
        <v>0</v>
      </c>
      <c r="BO98" s="39">
        <v>0</v>
      </c>
      <c r="BP98" s="39">
        <v>0</v>
      </c>
      <c r="BQ98" s="39">
        <v>0</v>
      </c>
      <c r="BR98" s="12">
        <f t="shared" si="36"/>
        <v>4.7619047619047616E-2</v>
      </c>
      <c r="BS98" s="12">
        <f t="shared" si="37"/>
        <v>0.21821789023599236</v>
      </c>
      <c r="BT98" s="12">
        <f t="shared" si="38"/>
        <v>0</v>
      </c>
      <c r="BU98" s="12">
        <f t="shared" si="39"/>
        <v>1</v>
      </c>
      <c r="BV98" s="14" t="str">
        <f t="shared" si="40"/>
        <v/>
      </c>
      <c r="BW98" s="14" t="str">
        <f t="shared" si="41"/>
        <v/>
      </c>
      <c r="BX98" s="14" t="str">
        <f t="shared" si="42"/>
        <v/>
      </c>
      <c r="BY98" s="14" t="str">
        <f t="shared" si="43"/>
        <v/>
      </c>
      <c r="BZ98" s="37" t="str">
        <f t="shared" si="44"/>
        <v/>
      </c>
      <c r="CA98" s="15">
        <f t="shared" si="45"/>
        <v>7.7922077922077896E-3</v>
      </c>
      <c r="CB98" s="16">
        <f t="shared" si="46"/>
        <v>0.16363636363636358</v>
      </c>
      <c r="CC98" s="9" t="str">
        <f t="shared" si="47"/>
        <v/>
      </c>
      <c r="CD98" s="9" t="str">
        <f t="shared" si="48"/>
        <v/>
      </c>
      <c r="CE98" s="15">
        <f t="shared" si="49"/>
        <v>9.0909090909090905E-3</v>
      </c>
      <c r="CF98" s="15">
        <f t="shared" si="50"/>
        <v>9.0909090909090912E-2</v>
      </c>
      <c r="CG98" s="15">
        <f t="shared" si="51"/>
        <v>9.9999999999999992E-2</v>
      </c>
      <c r="CH98" s="9" t="str">
        <f t="shared" si="52"/>
        <v/>
      </c>
      <c r="CI98" s="9" t="str">
        <f t="shared" si="53"/>
        <v/>
      </c>
    </row>
    <row r="99" spans="1:87" x14ac:dyDescent="0.25">
      <c r="A99" s="33">
        <v>492</v>
      </c>
      <c r="B99" s="33">
        <v>534</v>
      </c>
      <c r="C99" s="17" t="s">
        <v>119</v>
      </c>
      <c r="D99" s="18">
        <v>5</v>
      </c>
      <c r="E99" s="34">
        <v>0</v>
      </c>
      <c r="F99" s="18">
        <v>0</v>
      </c>
      <c r="G99" s="34">
        <v>0</v>
      </c>
      <c r="H99" s="18">
        <v>0</v>
      </c>
      <c r="I99" s="34">
        <v>0</v>
      </c>
      <c r="J99" s="18">
        <v>0</v>
      </c>
      <c r="K99" s="34">
        <v>0</v>
      </c>
      <c r="L99" s="18">
        <v>0</v>
      </c>
      <c r="M99" s="34">
        <v>0</v>
      </c>
      <c r="N99" s="18">
        <v>0</v>
      </c>
      <c r="O99" s="34">
        <v>0</v>
      </c>
      <c r="P99" s="18">
        <v>0</v>
      </c>
      <c r="Q99" s="34">
        <v>0</v>
      </c>
      <c r="R99" s="18">
        <v>0</v>
      </c>
      <c r="S99" s="34">
        <v>0</v>
      </c>
      <c r="T99" s="18">
        <v>0</v>
      </c>
      <c r="U99" s="34">
        <v>0</v>
      </c>
      <c r="V99" s="18">
        <v>0</v>
      </c>
      <c r="W99" s="34">
        <v>0</v>
      </c>
      <c r="X99" s="18">
        <v>0</v>
      </c>
      <c r="Y99" s="34">
        <v>0</v>
      </c>
      <c r="Z99" s="18">
        <v>0</v>
      </c>
      <c r="AA99" s="34">
        <v>0</v>
      </c>
      <c r="AB99" s="18">
        <v>0</v>
      </c>
      <c r="AC99" s="34">
        <v>0</v>
      </c>
      <c r="AD99" s="18">
        <v>0</v>
      </c>
      <c r="AE99" s="34">
        <v>0</v>
      </c>
      <c r="AF99" s="18">
        <v>0</v>
      </c>
      <c r="AG99" s="34">
        <v>0</v>
      </c>
      <c r="AH99" s="18">
        <v>0</v>
      </c>
      <c r="AI99" s="34">
        <v>0</v>
      </c>
      <c r="AJ99" s="18">
        <v>0</v>
      </c>
      <c r="AK99" s="34">
        <v>0</v>
      </c>
      <c r="AL99" s="18">
        <v>0</v>
      </c>
      <c r="AM99" s="34">
        <v>0</v>
      </c>
      <c r="AN99" s="18">
        <v>0</v>
      </c>
      <c r="AO99" s="34">
        <v>0</v>
      </c>
      <c r="AP99" s="18">
        <v>0</v>
      </c>
      <c r="AQ99" s="34">
        <v>0</v>
      </c>
      <c r="AR99" s="18">
        <v>0</v>
      </c>
      <c r="AS99" s="34">
        <v>0</v>
      </c>
      <c r="AT99" s="18">
        <v>0</v>
      </c>
      <c r="AU99" s="34">
        <v>0</v>
      </c>
      <c r="AV99" s="18">
        <v>0</v>
      </c>
      <c r="AW99" s="34">
        <v>0</v>
      </c>
      <c r="AX99" s="18">
        <v>0</v>
      </c>
      <c r="AY99" s="34">
        <v>0</v>
      </c>
      <c r="AZ99" s="18">
        <v>0</v>
      </c>
      <c r="BA99" s="34">
        <v>1</v>
      </c>
      <c r="BB99" s="18">
        <v>0</v>
      </c>
      <c r="BC99" s="34">
        <v>0</v>
      </c>
      <c r="BD99" s="18">
        <v>0</v>
      </c>
      <c r="BE99" s="34">
        <v>0</v>
      </c>
      <c r="BF99" s="18">
        <v>0</v>
      </c>
      <c r="BG99" s="34">
        <v>0</v>
      </c>
      <c r="BH99" s="18">
        <v>0</v>
      </c>
      <c r="BI99" s="34">
        <v>0</v>
      </c>
      <c r="BJ99" s="18">
        <v>1</v>
      </c>
      <c r="BK99" s="34">
        <v>0</v>
      </c>
      <c r="BL99" s="18">
        <v>1</v>
      </c>
      <c r="BM99" s="34">
        <v>0</v>
      </c>
      <c r="BN99" s="38">
        <v>0</v>
      </c>
      <c r="BO99" s="39">
        <v>0</v>
      </c>
      <c r="BP99" s="39">
        <v>0</v>
      </c>
      <c r="BQ99" s="39">
        <v>0</v>
      </c>
      <c r="BR99" s="12">
        <f t="shared" ref="BR99:BR130" si="54">AVERAGE(AW99:BQ99)</f>
        <v>0.14285714285714285</v>
      </c>
      <c r="BS99" s="12">
        <f t="shared" ref="BS99:BS130" si="55">STDEV(AW99:BQ99)</f>
        <v>0.35856858280031811</v>
      </c>
      <c r="BT99" s="12">
        <f t="shared" ref="BT99:BT130" si="56">MEDIAN(AW99:BQ99)</f>
        <v>0</v>
      </c>
      <c r="BU99" s="12">
        <f t="shared" ref="BU99:BU130" si="57">MAX(E99:BQ99)</f>
        <v>1</v>
      </c>
      <c r="BV99" s="14" t="str">
        <f t="shared" ref="BV99:BV130" si="58">IF(BM99&gt;(BR99+BS99),"High","")</f>
        <v/>
      </c>
      <c r="BW99" s="14" t="str">
        <f t="shared" ref="BW99:BW130" si="59">IF(BM99&lt;(BR99-BS99),"Low","")</f>
        <v/>
      </c>
      <c r="BX99" s="14" t="str">
        <f t="shared" ref="BX99:BX130" si="60">IF(BM99&gt;MAX(E99:BL99),"Record","")</f>
        <v/>
      </c>
      <c r="BY99" s="14" t="str">
        <f t="shared" ref="BY99:BY130" si="61">IF((BM99&gt;0), (IF(SUM(E99:BL99)=0,"New","")),"")</f>
        <v/>
      </c>
      <c r="BZ99" s="37" t="str">
        <f t="shared" ref="BZ99:BZ130" si="62">IF(BM99&gt;0,(COUNTIF(BC99:BM99,"=0")/COUNTA(BC99:BM99)),"")</f>
        <v/>
      </c>
      <c r="CA99" s="15">
        <f t="shared" ref="CA99:CA130" si="63">SLOPE(AS99:BM99,$AS$2:$BM$2)</f>
        <v>1.8181818181818181E-2</v>
      </c>
      <c r="CB99" s="16">
        <f t="shared" ref="CB99:CB130" si="64">CA99/BR99</f>
        <v>0.12727272727272729</v>
      </c>
      <c r="CC99" s="9" t="str">
        <f t="shared" ref="CC99:CC130" si="65">IF(BR99&gt;20,IF(CB99&gt;0.05,"increasing",""),"")</f>
        <v/>
      </c>
      <c r="CD99" s="9" t="str">
        <f t="shared" ref="CD99:CD130" si="66">IF(BR99&gt;20,IF(CB99&lt;-0.05,"decreasing",""),"")</f>
        <v/>
      </c>
      <c r="CE99" s="15">
        <f t="shared" ref="CE99:CE130" si="67">SLOPE(BC99:BM99,$BC$2:$BM$2)</f>
        <v>5.4545454545454536E-2</v>
      </c>
      <c r="CF99" s="15">
        <f t="shared" ref="CF99:CF130" si="68">AVERAGE(BC99:BM99)</f>
        <v>0.18181818181818182</v>
      </c>
      <c r="CG99" s="15">
        <f t="shared" ref="CG99:CG130" si="69">CE99/CF99</f>
        <v>0.29999999999999993</v>
      </c>
      <c r="CH99" s="9" t="str">
        <f t="shared" ref="CH99:CH130" si="70">IF(CF99&gt;20,IF(CG99&gt;0.05,"increasing",""),"")</f>
        <v/>
      </c>
      <c r="CI99" s="9" t="str">
        <f t="shared" ref="CI99:CI130" si="71">IF(CF99&gt;20,IF(CG99&lt;-0.05,"decreasing",""),"")</f>
        <v/>
      </c>
    </row>
    <row r="100" spans="1:87" x14ac:dyDescent="0.25">
      <c r="A100" s="33">
        <v>494</v>
      </c>
      <c r="B100" s="33">
        <v>539</v>
      </c>
      <c r="C100" s="17" t="s">
        <v>120</v>
      </c>
      <c r="D100" s="18">
        <v>0</v>
      </c>
      <c r="E100" s="34">
        <v>0</v>
      </c>
      <c r="F100" s="18">
        <v>0</v>
      </c>
      <c r="G100" s="34">
        <v>0</v>
      </c>
      <c r="H100" s="18">
        <v>0</v>
      </c>
      <c r="I100" s="34">
        <v>0</v>
      </c>
      <c r="J100" s="18">
        <v>0</v>
      </c>
      <c r="K100" s="34">
        <v>0</v>
      </c>
      <c r="L100" s="18">
        <v>0</v>
      </c>
      <c r="M100" s="34">
        <v>0</v>
      </c>
      <c r="N100" s="18">
        <v>0</v>
      </c>
      <c r="O100" s="34">
        <v>0</v>
      </c>
      <c r="P100" s="18">
        <v>0</v>
      </c>
      <c r="Q100" s="34">
        <v>0</v>
      </c>
      <c r="R100" s="18">
        <v>0</v>
      </c>
      <c r="S100" s="34">
        <v>0</v>
      </c>
      <c r="T100" s="18">
        <v>0</v>
      </c>
      <c r="U100" s="34">
        <v>0</v>
      </c>
      <c r="V100" s="18">
        <v>0</v>
      </c>
      <c r="W100" s="34">
        <v>0</v>
      </c>
      <c r="X100" s="18">
        <v>0</v>
      </c>
      <c r="Y100" s="34">
        <v>0</v>
      </c>
      <c r="Z100" s="18">
        <v>0</v>
      </c>
      <c r="AA100" s="34">
        <v>0</v>
      </c>
      <c r="AB100" s="18">
        <v>0</v>
      </c>
      <c r="AC100" s="34">
        <v>0</v>
      </c>
      <c r="AD100" s="18">
        <v>0</v>
      </c>
      <c r="AE100" s="34">
        <v>0</v>
      </c>
      <c r="AF100" s="18">
        <v>0</v>
      </c>
      <c r="AG100" s="34">
        <v>0</v>
      </c>
      <c r="AH100" s="18">
        <v>0</v>
      </c>
      <c r="AI100" s="34">
        <v>0</v>
      </c>
      <c r="AJ100" s="18">
        <v>0</v>
      </c>
      <c r="AK100" s="34">
        <v>0</v>
      </c>
      <c r="AL100" s="18">
        <v>0</v>
      </c>
      <c r="AM100" s="34">
        <v>0</v>
      </c>
      <c r="AN100" s="18">
        <v>0</v>
      </c>
      <c r="AO100" s="34">
        <v>0</v>
      </c>
      <c r="AP100" s="18">
        <v>0</v>
      </c>
      <c r="AQ100" s="34">
        <v>0</v>
      </c>
      <c r="AR100" s="18">
        <v>0</v>
      </c>
      <c r="AS100" s="34">
        <v>0</v>
      </c>
      <c r="AT100" s="18">
        <v>0</v>
      </c>
      <c r="AU100" s="34">
        <v>0</v>
      </c>
      <c r="AV100" s="18">
        <v>0</v>
      </c>
      <c r="AW100" s="34">
        <v>0</v>
      </c>
      <c r="AX100" s="18">
        <v>0</v>
      </c>
      <c r="AY100" s="34">
        <v>0</v>
      </c>
      <c r="AZ100" s="18">
        <v>0</v>
      </c>
      <c r="BA100" s="34">
        <v>0</v>
      </c>
      <c r="BB100" s="18">
        <v>0</v>
      </c>
      <c r="BC100" s="34">
        <v>0</v>
      </c>
      <c r="BD100" s="18">
        <v>0</v>
      </c>
      <c r="BE100" s="34">
        <v>0</v>
      </c>
      <c r="BF100" s="18">
        <v>0</v>
      </c>
      <c r="BG100" s="34">
        <v>0</v>
      </c>
      <c r="BH100" s="18">
        <v>0</v>
      </c>
      <c r="BI100" s="34">
        <v>0</v>
      </c>
      <c r="BJ100" s="18">
        <v>0</v>
      </c>
      <c r="BK100" s="34">
        <v>0</v>
      </c>
      <c r="BL100" s="18" t="s">
        <v>30</v>
      </c>
      <c r="BM100" s="34">
        <v>0</v>
      </c>
      <c r="BN100" s="38">
        <v>0</v>
      </c>
      <c r="BO100" s="39">
        <v>0</v>
      </c>
      <c r="BP100" s="39">
        <v>0</v>
      </c>
      <c r="BQ100" s="39">
        <v>0</v>
      </c>
      <c r="BR100" s="12">
        <f t="shared" si="54"/>
        <v>0</v>
      </c>
      <c r="BS100" s="12">
        <f t="shared" si="55"/>
        <v>0</v>
      </c>
      <c r="BT100" s="12">
        <f t="shared" si="56"/>
        <v>0</v>
      </c>
      <c r="BU100" s="12">
        <f t="shared" si="57"/>
        <v>0</v>
      </c>
      <c r="BV100" s="14" t="str">
        <f t="shared" si="58"/>
        <v/>
      </c>
      <c r="BW100" s="14" t="str">
        <f t="shared" si="59"/>
        <v/>
      </c>
      <c r="BX100" s="14" t="str">
        <f t="shared" si="60"/>
        <v/>
      </c>
      <c r="BY100" s="14" t="str">
        <f t="shared" si="61"/>
        <v/>
      </c>
      <c r="BZ100" s="37" t="str">
        <f t="shared" si="62"/>
        <v/>
      </c>
      <c r="CA100" s="15">
        <f t="shared" si="63"/>
        <v>0</v>
      </c>
      <c r="CB100" s="16" t="e">
        <f t="shared" si="64"/>
        <v>#DIV/0!</v>
      </c>
      <c r="CC100" s="9" t="str">
        <f t="shared" si="65"/>
        <v/>
      </c>
      <c r="CD100" s="9" t="str">
        <f t="shared" si="66"/>
        <v/>
      </c>
      <c r="CE100" s="15">
        <f t="shared" si="67"/>
        <v>0</v>
      </c>
      <c r="CF100" s="15">
        <f t="shared" si="68"/>
        <v>0</v>
      </c>
      <c r="CG100" s="15" t="e">
        <f t="shared" si="69"/>
        <v>#DIV/0!</v>
      </c>
      <c r="CH100" s="9" t="str">
        <f t="shared" si="70"/>
        <v/>
      </c>
      <c r="CI100" s="9" t="str">
        <f t="shared" si="71"/>
        <v/>
      </c>
    </row>
    <row r="101" spans="1:87" x14ac:dyDescent="0.25">
      <c r="A101" s="33">
        <v>498</v>
      </c>
      <c r="B101" s="33">
        <v>539</v>
      </c>
      <c r="C101" s="17" t="s">
        <v>121</v>
      </c>
      <c r="D101" s="18">
        <v>1</v>
      </c>
      <c r="E101" s="34">
        <v>3</v>
      </c>
      <c r="F101" s="18">
        <v>0</v>
      </c>
      <c r="G101" s="34">
        <v>2</v>
      </c>
      <c r="H101" s="18">
        <v>0</v>
      </c>
      <c r="I101" s="34">
        <v>0</v>
      </c>
      <c r="J101" s="18">
        <v>0</v>
      </c>
      <c r="K101" s="34">
        <v>1</v>
      </c>
      <c r="L101" s="18">
        <v>0</v>
      </c>
      <c r="M101" s="34">
        <v>4</v>
      </c>
      <c r="N101" s="18">
        <v>4</v>
      </c>
      <c r="O101" s="34">
        <v>0</v>
      </c>
      <c r="P101" s="18">
        <v>2</v>
      </c>
      <c r="Q101" s="34">
        <v>0</v>
      </c>
      <c r="R101" s="18">
        <v>1</v>
      </c>
      <c r="S101" s="34">
        <v>0</v>
      </c>
      <c r="T101" s="18">
        <v>0</v>
      </c>
      <c r="U101" s="34">
        <v>1</v>
      </c>
      <c r="V101" s="18">
        <v>0</v>
      </c>
      <c r="W101" s="34">
        <v>0</v>
      </c>
      <c r="X101" s="18">
        <v>10</v>
      </c>
      <c r="Y101" s="34">
        <v>12</v>
      </c>
      <c r="Z101" s="18">
        <v>12</v>
      </c>
      <c r="AA101" s="34">
        <v>8</v>
      </c>
      <c r="AB101" s="18">
        <v>4</v>
      </c>
      <c r="AC101" s="34">
        <v>6</v>
      </c>
      <c r="AD101" s="18">
        <v>14</v>
      </c>
      <c r="AE101" s="34">
        <v>13</v>
      </c>
      <c r="AF101" s="18">
        <v>36</v>
      </c>
      <c r="AG101" s="34">
        <v>18</v>
      </c>
      <c r="AH101" s="18">
        <v>22</v>
      </c>
      <c r="AI101" s="34">
        <v>16</v>
      </c>
      <c r="AJ101" s="18">
        <v>20</v>
      </c>
      <c r="AK101" s="34">
        <v>16</v>
      </c>
      <c r="AL101" s="18">
        <v>12</v>
      </c>
      <c r="AM101" s="34">
        <v>15</v>
      </c>
      <c r="AN101" s="18">
        <v>22</v>
      </c>
      <c r="AO101" s="34">
        <v>39</v>
      </c>
      <c r="AP101" s="18">
        <v>28</v>
      </c>
      <c r="AQ101" s="34">
        <v>22</v>
      </c>
      <c r="AR101" s="18">
        <v>19</v>
      </c>
      <c r="AS101" s="34">
        <v>13</v>
      </c>
      <c r="AT101" s="18">
        <v>28</v>
      </c>
      <c r="AU101" s="34">
        <v>19</v>
      </c>
      <c r="AV101" s="18">
        <v>17</v>
      </c>
      <c r="AW101" s="34">
        <v>19</v>
      </c>
      <c r="AX101" s="18">
        <v>23</v>
      </c>
      <c r="AY101" s="34">
        <v>27</v>
      </c>
      <c r="AZ101" s="18">
        <v>20</v>
      </c>
      <c r="BA101" s="34">
        <v>40</v>
      </c>
      <c r="BB101" s="18">
        <v>30</v>
      </c>
      <c r="BC101" s="34">
        <v>26</v>
      </c>
      <c r="BD101" s="18">
        <v>29</v>
      </c>
      <c r="BE101" s="34">
        <v>19</v>
      </c>
      <c r="BF101" s="18">
        <v>23</v>
      </c>
      <c r="BG101" s="34">
        <v>13</v>
      </c>
      <c r="BH101" s="18">
        <v>13</v>
      </c>
      <c r="BI101" s="34">
        <v>18</v>
      </c>
      <c r="BJ101" s="18">
        <v>14</v>
      </c>
      <c r="BK101" s="34">
        <v>25</v>
      </c>
      <c r="BL101" s="18">
        <v>17</v>
      </c>
      <c r="BM101" s="34">
        <v>16</v>
      </c>
      <c r="BN101" s="38">
        <v>5</v>
      </c>
      <c r="BO101" s="39">
        <v>10</v>
      </c>
      <c r="BP101" s="39">
        <v>14</v>
      </c>
      <c r="BQ101" s="39">
        <v>22</v>
      </c>
      <c r="BR101" s="12">
        <f t="shared" si="54"/>
        <v>20.142857142857142</v>
      </c>
      <c r="BS101" s="12">
        <f t="shared" si="55"/>
        <v>7.8694708480666895</v>
      </c>
      <c r="BT101" s="12">
        <f t="shared" si="56"/>
        <v>19</v>
      </c>
      <c r="BU101" s="12">
        <f t="shared" si="57"/>
        <v>40</v>
      </c>
      <c r="BV101" s="14" t="str">
        <f t="shared" si="58"/>
        <v/>
      </c>
      <c r="BW101" s="14" t="str">
        <f t="shared" si="59"/>
        <v/>
      </c>
      <c r="BX101" s="14" t="str">
        <f t="shared" si="60"/>
        <v/>
      </c>
      <c r="BY101" s="14" t="str">
        <f t="shared" si="61"/>
        <v/>
      </c>
      <c r="BZ101" s="37">
        <f t="shared" si="62"/>
        <v>0</v>
      </c>
      <c r="CA101" s="15">
        <f t="shared" si="63"/>
        <v>-0.24415584415584415</v>
      </c>
      <c r="CB101" s="16">
        <f t="shared" si="64"/>
        <v>-1.2121212121212121E-2</v>
      </c>
      <c r="CC101" s="9" t="str">
        <f t="shared" si="65"/>
        <v/>
      </c>
      <c r="CD101" s="9" t="str">
        <f t="shared" si="66"/>
        <v/>
      </c>
      <c r="CE101" s="15">
        <f t="shared" si="67"/>
        <v>-0.84545454545454535</v>
      </c>
      <c r="CF101" s="15">
        <f t="shared" si="68"/>
        <v>19.363636363636363</v>
      </c>
      <c r="CG101" s="15">
        <f t="shared" si="69"/>
        <v>-4.3661971830985913E-2</v>
      </c>
      <c r="CH101" s="9" t="str">
        <f t="shared" si="70"/>
        <v/>
      </c>
      <c r="CI101" s="9" t="str">
        <f t="shared" si="71"/>
        <v/>
      </c>
    </row>
    <row r="102" spans="1:87" x14ac:dyDescent="0.25">
      <c r="A102" s="33">
        <v>499</v>
      </c>
      <c r="B102" s="33">
        <v>540</v>
      </c>
      <c r="C102" s="17" t="s">
        <v>122</v>
      </c>
      <c r="D102" s="18">
        <v>2</v>
      </c>
      <c r="E102" s="34">
        <v>1</v>
      </c>
      <c r="F102" s="18">
        <v>0</v>
      </c>
      <c r="G102" s="34">
        <v>0</v>
      </c>
      <c r="H102" s="18">
        <v>0</v>
      </c>
      <c r="I102" s="34">
        <v>0</v>
      </c>
      <c r="J102" s="18">
        <v>0</v>
      </c>
      <c r="K102" s="34">
        <v>0</v>
      </c>
      <c r="L102" s="18">
        <v>0</v>
      </c>
      <c r="M102" s="34">
        <v>1</v>
      </c>
      <c r="N102" s="18">
        <v>0</v>
      </c>
      <c r="O102" s="34">
        <v>0</v>
      </c>
      <c r="P102" s="18">
        <v>0</v>
      </c>
      <c r="Q102" s="34">
        <v>1</v>
      </c>
      <c r="R102" s="18">
        <v>0</v>
      </c>
      <c r="S102" s="34">
        <v>0</v>
      </c>
      <c r="T102" s="18">
        <v>0</v>
      </c>
      <c r="U102" s="34">
        <v>0</v>
      </c>
      <c r="V102" s="18">
        <v>0</v>
      </c>
      <c r="W102" s="34">
        <v>0</v>
      </c>
      <c r="X102" s="18">
        <v>3</v>
      </c>
      <c r="Y102" s="34">
        <v>4</v>
      </c>
      <c r="Z102" s="18">
        <v>3</v>
      </c>
      <c r="AA102" s="34">
        <v>2</v>
      </c>
      <c r="AB102" s="18">
        <v>1</v>
      </c>
      <c r="AC102" s="34">
        <v>0</v>
      </c>
      <c r="AD102" s="18">
        <v>0</v>
      </c>
      <c r="AE102" s="34">
        <v>2</v>
      </c>
      <c r="AF102" s="18">
        <v>6</v>
      </c>
      <c r="AG102" s="34">
        <v>1</v>
      </c>
      <c r="AH102" s="18">
        <v>0</v>
      </c>
      <c r="AI102" s="34">
        <v>4</v>
      </c>
      <c r="AJ102" s="18">
        <v>1</v>
      </c>
      <c r="AK102" s="34">
        <v>3</v>
      </c>
      <c r="AL102" s="18">
        <v>1</v>
      </c>
      <c r="AM102" s="34">
        <v>0</v>
      </c>
      <c r="AN102" s="18">
        <v>1</v>
      </c>
      <c r="AO102" s="34">
        <v>6</v>
      </c>
      <c r="AP102" s="18">
        <v>2</v>
      </c>
      <c r="AQ102" s="34">
        <v>0</v>
      </c>
      <c r="AR102" s="18">
        <v>5</v>
      </c>
      <c r="AS102" s="34">
        <v>1</v>
      </c>
      <c r="AT102" s="18">
        <v>2</v>
      </c>
      <c r="AU102" s="34">
        <v>1</v>
      </c>
      <c r="AV102" s="18">
        <v>2</v>
      </c>
      <c r="AW102" s="34">
        <v>0</v>
      </c>
      <c r="AX102" s="18">
        <v>1</v>
      </c>
      <c r="AY102" s="34">
        <v>2</v>
      </c>
      <c r="AZ102" s="18">
        <v>3</v>
      </c>
      <c r="BA102" s="34">
        <v>8</v>
      </c>
      <c r="BB102" s="18">
        <v>4</v>
      </c>
      <c r="BC102" s="34">
        <v>3</v>
      </c>
      <c r="BD102" s="18">
        <v>1</v>
      </c>
      <c r="BE102" s="34">
        <v>2</v>
      </c>
      <c r="BF102" s="18">
        <v>2</v>
      </c>
      <c r="BG102" s="34">
        <v>1</v>
      </c>
      <c r="BH102" s="18">
        <v>1</v>
      </c>
      <c r="BI102" s="34">
        <v>3</v>
      </c>
      <c r="BJ102" s="18">
        <v>3</v>
      </c>
      <c r="BK102" s="34">
        <v>3</v>
      </c>
      <c r="BL102" s="18" t="s">
        <v>30</v>
      </c>
      <c r="BM102" s="34">
        <v>1</v>
      </c>
      <c r="BN102" s="38">
        <v>1</v>
      </c>
      <c r="BO102" s="39">
        <v>0</v>
      </c>
      <c r="BP102" s="39">
        <v>0</v>
      </c>
      <c r="BQ102" s="39">
        <v>1</v>
      </c>
      <c r="BR102" s="12">
        <f t="shared" si="54"/>
        <v>2</v>
      </c>
      <c r="BS102" s="12">
        <f t="shared" si="55"/>
        <v>1.8353258709644942</v>
      </c>
      <c r="BT102" s="12">
        <f t="shared" si="56"/>
        <v>1.5</v>
      </c>
      <c r="BU102" s="12">
        <f t="shared" si="57"/>
        <v>8</v>
      </c>
      <c r="BV102" s="14" t="str">
        <f t="shared" si="58"/>
        <v/>
      </c>
      <c r="BW102" s="14" t="str">
        <f t="shared" si="59"/>
        <v/>
      </c>
      <c r="BX102" s="14" t="str">
        <f t="shared" si="60"/>
        <v/>
      </c>
      <c r="BY102" s="14" t="str">
        <f t="shared" si="61"/>
        <v/>
      </c>
      <c r="BZ102" s="37">
        <f t="shared" si="62"/>
        <v>0</v>
      </c>
      <c r="CA102" s="15">
        <f t="shared" si="63"/>
        <v>3.0367180086137677E-2</v>
      </c>
      <c r="CB102" s="16">
        <f t="shared" si="64"/>
        <v>1.5183590043068839E-2</v>
      </c>
      <c r="CC102" s="9" t="str">
        <f t="shared" si="65"/>
        <v/>
      </c>
      <c r="CD102" s="9" t="str">
        <f t="shared" si="66"/>
        <v/>
      </c>
      <c r="CE102" s="15">
        <f t="shared" si="67"/>
        <v>1.0822510822510822E-2</v>
      </c>
      <c r="CF102" s="15">
        <f t="shared" si="68"/>
        <v>2</v>
      </c>
      <c r="CG102" s="15">
        <f t="shared" si="69"/>
        <v>5.411255411255411E-3</v>
      </c>
      <c r="CH102" s="9" t="str">
        <f t="shared" si="70"/>
        <v/>
      </c>
      <c r="CI102" s="9" t="str">
        <f t="shared" si="71"/>
        <v/>
      </c>
    </row>
    <row r="103" spans="1:87" x14ac:dyDescent="0.25">
      <c r="A103" s="33">
        <v>505</v>
      </c>
      <c r="B103" s="33">
        <v>546</v>
      </c>
      <c r="C103" s="17" t="s">
        <v>123</v>
      </c>
      <c r="D103" s="18">
        <v>1</v>
      </c>
      <c r="E103" s="34">
        <v>14</v>
      </c>
      <c r="F103" s="18">
        <v>0</v>
      </c>
      <c r="G103" s="34">
        <v>12</v>
      </c>
      <c r="H103" s="18">
        <v>6</v>
      </c>
      <c r="I103" s="34">
        <v>14</v>
      </c>
      <c r="J103" s="18">
        <v>0</v>
      </c>
      <c r="K103" s="34">
        <v>4</v>
      </c>
      <c r="L103" s="18">
        <v>13</v>
      </c>
      <c r="M103" s="34">
        <v>9</v>
      </c>
      <c r="N103" s="18">
        <v>3</v>
      </c>
      <c r="O103" s="34">
        <v>5</v>
      </c>
      <c r="P103" s="18">
        <v>11</v>
      </c>
      <c r="Q103" s="34">
        <v>19</v>
      </c>
      <c r="R103" s="18">
        <v>4</v>
      </c>
      <c r="S103" s="34">
        <v>14</v>
      </c>
      <c r="T103" s="18">
        <v>0</v>
      </c>
      <c r="U103" s="34">
        <v>3</v>
      </c>
      <c r="V103" s="18">
        <v>0</v>
      </c>
      <c r="W103" s="34">
        <v>2</v>
      </c>
      <c r="X103" s="18">
        <v>51</v>
      </c>
      <c r="Y103" s="34">
        <v>39</v>
      </c>
      <c r="Z103" s="18">
        <v>65</v>
      </c>
      <c r="AA103" s="34">
        <v>52</v>
      </c>
      <c r="AB103" s="18">
        <v>40</v>
      </c>
      <c r="AC103" s="34">
        <v>32</v>
      </c>
      <c r="AD103" s="18">
        <v>63</v>
      </c>
      <c r="AE103" s="34">
        <v>55</v>
      </c>
      <c r="AF103" s="18">
        <v>84</v>
      </c>
      <c r="AG103" s="34">
        <v>62</v>
      </c>
      <c r="AH103" s="18">
        <v>38</v>
      </c>
      <c r="AI103" s="34">
        <v>44</v>
      </c>
      <c r="AJ103" s="18">
        <v>83</v>
      </c>
      <c r="AK103" s="34">
        <v>52</v>
      </c>
      <c r="AL103" s="18">
        <v>84</v>
      </c>
      <c r="AM103" s="34">
        <v>100</v>
      </c>
      <c r="AN103" s="18">
        <v>79</v>
      </c>
      <c r="AO103" s="34">
        <v>70</v>
      </c>
      <c r="AP103" s="18">
        <v>85</v>
      </c>
      <c r="AQ103" s="34">
        <v>99</v>
      </c>
      <c r="AR103" s="18">
        <v>75</v>
      </c>
      <c r="AS103" s="34">
        <v>71</v>
      </c>
      <c r="AT103" s="18">
        <v>83</v>
      </c>
      <c r="AU103" s="34">
        <v>96</v>
      </c>
      <c r="AV103" s="18">
        <v>82</v>
      </c>
      <c r="AW103" s="34">
        <v>106</v>
      </c>
      <c r="AX103" s="18">
        <v>114</v>
      </c>
      <c r="AY103" s="34">
        <v>103</v>
      </c>
      <c r="AZ103" s="18">
        <v>102</v>
      </c>
      <c r="BA103" s="34">
        <v>74</v>
      </c>
      <c r="BB103" s="18">
        <v>113</v>
      </c>
      <c r="BC103" s="34">
        <v>142</v>
      </c>
      <c r="BD103" s="18">
        <v>91</v>
      </c>
      <c r="BE103" s="34">
        <v>108</v>
      </c>
      <c r="BF103" s="18">
        <v>91</v>
      </c>
      <c r="BG103" s="34">
        <v>96</v>
      </c>
      <c r="BH103" s="18">
        <v>65</v>
      </c>
      <c r="BI103" s="34">
        <v>130</v>
      </c>
      <c r="BJ103" s="18">
        <v>131</v>
      </c>
      <c r="BK103" s="34">
        <v>91</v>
      </c>
      <c r="BL103" s="18">
        <v>92</v>
      </c>
      <c r="BM103" s="34">
        <v>76</v>
      </c>
      <c r="BN103" s="38">
        <v>89</v>
      </c>
      <c r="BO103" s="39">
        <v>81</v>
      </c>
      <c r="BP103" s="39">
        <v>54</v>
      </c>
      <c r="BQ103" s="39">
        <v>78</v>
      </c>
      <c r="BR103" s="12">
        <f t="shared" si="54"/>
        <v>96.523809523809518</v>
      </c>
      <c r="BS103" s="12">
        <f t="shared" si="55"/>
        <v>22.058148262306727</v>
      </c>
      <c r="BT103" s="12">
        <f t="shared" si="56"/>
        <v>92</v>
      </c>
      <c r="BU103" s="12">
        <f t="shared" si="57"/>
        <v>142</v>
      </c>
      <c r="BV103" s="14" t="str">
        <f t="shared" si="58"/>
        <v/>
      </c>
      <c r="BW103" s="14" t="str">
        <f t="shared" si="59"/>
        <v/>
      </c>
      <c r="BX103" s="14" t="str">
        <f t="shared" si="60"/>
        <v/>
      </c>
      <c r="BY103" s="14" t="str">
        <f t="shared" si="61"/>
        <v/>
      </c>
      <c r="BZ103" s="37">
        <f t="shared" si="62"/>
        <v>0</v>
      </c>
      <c r="CA103" s="15">
        <f t="shared" si="63"/>
        <v>0.41298701298701285</v>
      </c>
      <c r="CB103" s="16">
        <f t="shared" si="64"/>
        <v>4.2786025025788208E-3</v>
      </c>
      <c r="CC103" s="9" t="str">
        <f t="shared" si="65"/>
        <v/>
      </c>
      <c r="CD103" s="9" t="str">
        <f t="shared" si="66"/>
        <v/>
      </c>
      <c r="CE103" s="15">
        <f t="shared" si="67"/>
        <v>-2.3909090909090911</v>
      </c>
      <c r="CF103" s="15">
        <f t="shared" si="68"/>
        <v>101.18181818181819</v>
      </c>
      <c r="CG103" s="15">
        <f t="shared" si="69"/>
        <v>-2.3629829290206648E-2</v>
      </c>
      <c r="CH103" s="9" t="str">
        <f t="shared" si="70"/>
        <v/>
      </c>
      <c r="CI103" s="9" t="str">
        <f t="shared" si="71"/>
        <v/>
      </c>
    </row>
    <row r="104" spans="1:87" x14ac:dyDescent="0.25">
      <c r="A104" s="33">
        <v>182</v>
      </c>
      <c r="B104" s="33">
        <v>553</v>
      </c>
      <c r="C104" s="43" t="s">
        <v>124</v>
      </c>
      <c r="D104" s="18">
        <v>1</v>
      </c>
      <c r="E104" s="34">
        <v>2</v>
      </c>
      <c r="F104" s="18">
        <v>0</v>
      </c>
      <c r="G104" s="34">
        <v>3</v>
      </c>
      <c r="H104" s="18">
        <v>0</v>
      </c>
      <c r="I104" s="34">
        <v>4</v>
      </c>
      <c r="J104" s="18">
        <v>0</v>
      </c>
      <c r="K104" s="34">
        <v>1</v>
      </c>
      <c r="L104" s="18">
        <v>2</v>
      </c>
      <c r="M104" s="34">
        <v>4</v>
      </c>
      <c r="N104" s="18">
        <v>0</v>
      </c>
      <c r="O104" s="34">
        <v>1</v>
      </c>
      <c r="P104" s="18">
        <v>3</v>
      </c>
      <c r="Q104" s="34">
        <v>4</v>
      </c>
      <c r="R104" s="18">
        <v>6</v>
      </c>
      <c r="S104" s="34">
        <v>4</v>
      </c>
      <c r="T104" s="18">
        <v>0</v>
      </c>
      <c r="U104" s="34">
        <v>1</v>
      </c>
      <c r="V104" s="18">
        <v>0</v>
      </c>
      <c r="W104" s="34">
        <v>1</v>
      </c>
      <c r="X104" s="18">
        <v>9</v>
      </c>
      <c r="Y104" s="34">
        <v>9</v>
      </c>
      <c r="Z104" s="18">
        <v>15</v>
      </c>
      <c r="AA104" s="34">
        <v>18</v>
      </c>
      <c r="AB104" s="18">
        <v>25</v>
      </c>
      <c r="AC104" s="34">
        <v>24</v>
      </c>
      <c r="AD104" s="18">
        <v>35</v>
      </c>
      <c r="AE104" s="34">
        <v>38</v>
      </c>
      <c r="AF104" s="18">
        <v>55</v>
      </c>
      <c r="AG104" s="34">
        <v>28</v>
      </c>
      <c r="AH104" s="18">
        <v>15</v>
      </c>
      <c r="AI104" s="34">
        <v>35</v>
      </c>
      <c r="AJ104" s="18">
        <v>38</v>
      </c>
      <c r="AK104" s="34">
        <v>45</v>
      </c>
      <c r="AL104" s="18">
        <v>39</v>
      </c>
      <c r="AM104" s="34">
        <v>40</v>
      </c>
      <c r="AN104" s="18">
        <v>36</v>
      </c>
      <c r="AO104" s="34">
        <v>30</v>
      </c>
      <c r="AP104" s="18">
        <v>45</v>
      </c>
      <c r="AQ104" s="34">
        <v>40</v>
      </c>
      <c r="AR104" s="18">
        <v>48</v>
      </c>
      <c r="AS104" s="34">
        <v>56</v>
      </c>
      <c r="AT104" s="18">
        <v>41</v>
      </c>
      <c r="AU104" s="34">
        <v>54</v>
      </c>
      <c r="AV104" s="18">
        <v>77</v>
      </c>
      <c r="AW104" s="34">
        <v>71</v>
      </c>
      <c r="AX104" s="18">
        <v>55</v>
      </c>
      <c r="AY104" s="34">
        <v>64</v>
      </c>
      <c r="AZ104" s="18">
        <v>70</v>
      </c>
      <c r="BA104" s="34">
        <v>55</v>
      </c>
      <c r="BB104" s="18">
        <v>80</v>
      </c>
      <c r="BC104" s="34">
        <v>107</v>
      </c>
      <c r="BD104" s="18">
        <v>93</v>
      </c>
      <c r="BE104" s="34">
        <v>62</v>
      </c>
      <c r="BF104" s="18">
        <v>50</v>
      </c>
      <c r="BG104" s="34">
        <v>81</v>
      </c>
      <c r="BH104" s="18">
        <v>58</v>
      </c>
      <c r="BI104" s="34">
        <v>110</v>
      </c>
      <c r="BJ104" s="18">
        <v>57</v>
      </c>
      <c r="BK104" s="34">
        <v>77</v>
      </c>
      <c r="BL104" s="18">
        <v>81</v>
      </c>
      <c r="BM104" s="34">
        <v>55</v>
      </c>
      <c r="BN104" s="38">
        <v>59</v>
      </c>
      <c r="BO104" s="39">
        <v>45</v>
      </c>
      <c r="BP104" s="39">
        <v>45</v>
      </c>
      <c r="BQ104" s="39">
        <v>61</v>
      </c>
      <c r="BR104" s="12">
        <f t="shared" si="54"/>
        <v>68.38095238095238</v>
      </c>
      <c r="BS104" s="12">
        <f t="shared" si="55"/>
        <v>18.405097637546483</v>
      </c>
      <c r="BT104" s="12">
        <f t="shared" si="56"/>
        <v>62</v>
      </c>
      <c r="BU104" s="12">
        <f t="shared" si="57"/>
        <v>110</v>
      </c>
      <c r="BV104" s="14" t="str">
        <f t="shared" si="58"/>
        <v/>
      </c>
      <c r="BW104" s="14" t="str">
        <f t="shared" si="59"/>
        <v/>
      </c>
      <c r="BX104" s="14" t="str">
        <f t="shared" si="60"/>
        <v/>
      </c>
      <c r="BY104" s="14" t="str">
        <f t="shared" si="61"/>
        <v/>
      </c>
      <c r="BZ104" s="37">
        <f t="shared" si="62"/>
        <v>0</v>
      </c>
      <c r="CA104" s="15">
        <f t="shared" si="63"/>
        <v>0.8805194805194807</v>
      </c>
      <c r="CB104" s="16">
        <f t="shared" si="64"/>
        <v>1.2876677639908841E-2</v>
      </c>
      <c r="CC104" s="9" t="str">
        <f t="shared" si="65"/>
        <v/>
      </c>
      <c r="CD104" s="9" t="str">
        <f t="shared" si="66"/>
        <v/>
      </c>
      <c r="CE104" s="15">
        <f t="shared" si="67"/>
        <v>-2</v>
      </c>
      <c r="CF104" s="15">
        <f t="shared" si="68"/>
        <v>75.545454545454547</v>
      </c>
      <c r="CG104" s="15">
        <f t="shared" si="69"/>
        <v>-2.6474127557160047E-2</v>
      </c>
      <c r="CH104" s="9" t="str">
        <f t="shared" si="70"/>
        <v/>
      </c>
      <c r="CI104" s="9" t="str">
        <f t="shared" si="71"/>
        <v/>
      </c>
    </row>
    <row r="105" spans="1:87" x14ac:dyDescent="0.25">
      <c r="A105" s="33">
        <v>183</v>
      </c>
      <c r="B105" s="33">
        <v>555</v>
      </c>
      <c r="C105" s="43" t="s">
        <v>125</v>
      </c>
      <c r="D105" s="18">
        <v>3</v>
      </c>
      <c r="E105" s="34">
        <v>0</v>
      </c>
      <c r="F105" s="18">
        <v>0</v>
      </c>
      <c r="G105" s="34">
        <v>0</v>
      </c>
      <c r="H105" s="18">
        <v>0</v>
      </c>
      <c r="I105" s="34">
        <v>0</v>
      </c>
      <c r="J105" s="18">
        <v>0</v>
      </c>
      <c r="K105" s="34">
        <v>0</v>
      </c>
      <c r="L105" s="18">
        <v>0</v>
      </c>
      <c r="M105" s="34">
        <v>0</v>
      </c>
      <c r="N105" s="18">
        <v>0</v>
      </c>
      <c r="O105" s="34">
        <v>0</v>
      </c>
      <c r="P105" s="18">
        <v>0</v>
      </c>
      <c r="Q105" s="34">
        <v>0</v>
      </c>
      <c r="R105" s="18">
        <v>0</v>
      </c>
      <c r="S105" s="34">
        <v>0</v>
      </c>
      <c r="T105" s="18">
        <v>0</v>
      </c>
      <c r="U105" s="34">
        <v>0</v>
      </c>
      <c r="V105" s="18">
        <v>0</v>
      </c>
      <c r="W105" s="34">
        <v>0</v>
      </c>
      <c r="X105" s="18">
        <v>0</v>
      </c>
      <c r="Y105" s="34">
        <v>1</v>
      </c>
      <c r="Z105" s="18">
        <v>0</v>
      </c>
      <c r="AA105" s="34">
        <v>2</v>
      </c>
      <c r="AB105" s="18">
        <v>0</v>
      </c>
      <c r="AC105" s="34">
        <v>0</v>
      </c>
      <c r="AD105" s="18">
        <v>0</v>
      </c>
      <c r="AE105" s="34">
        <v>0</v>
      </c>
      <c r="AF105" s="18">
        <v>3</v>
      </c>
      <c r="AG105" s="34">
        <v>1</v>
      </c>
      <c r="AH105" s="18">
        <v>0</v>
      </c>
      <c r="AI105" s="34">
        <v>0</v>
      </c>
      <c r="AJ105" s="18">
        <v>1</v>
      </c>
      <c r="AK105" s="34">
        <v>2</v>
      </c>
      <c r="AL105" s="18">
        <v>5</v>
      </c>
      <c r="AM105" s="34">
        <v>3</v>
      </c>
      <c r="AN105" s="18">
        <v>2</v>
      </c>
      <c r="AO105" s="34">
        <v>3</v>
      </c>
      <c r="AP105" s="18">
        <v>1</v>
      </c>
      <c r="AQ105" s="34">
        <v>1</v>
      </c>
      <c r="AR105" s="18">
        <v>0</v>
      </c>
      <c r="AS105" s="34">
        <v>1</v>
      </c>
      <c r="AT105" s="18">
        <v>1</v>
      </c>
      <c r="AU105" s="34">
        <v>1</v>
      </c>
      <c r="AV105" s="18">
        <v>2</v>
      </c>
      <c r="AW105" s="34">
        <v>3</v>
      </c>
      <c r="AX105" s="18">
        <v>4</v>
      </c>
      <c r="AY105" s="34">
        <v>5</v>
      </c>
      <c r="AZ105" s="18">
        <v>4</v>
      </c>
      <c r="BA105" s="34">
        <v>1</v>
      </c>
      <c r="BB105" s="18">
        <v>1</v>
      </c>
      <c r="BC105" s="34">
        <v>0</v>
      </c>
      <c r="BD105" s="18">
        <v>2</v>
      </c>
      <c r="BE105" s="34">
        <v>3</v>
      </c>
      <c r="BF105" s="18">
        <v>1</v>
      </c>
      <c r="BG105" s="34">
        <v>1</v>
      </c>
      <c r="BH105" s="18">
        <v>4</v>
      </c>
      <c r="BI105" s="34">
        <v>4</v>
      </c>
      <c r="BJ105" s="18">
        <v>3</v>
      </c>
      <c r="BK105" s="34">
        <v>3</v>
      </c>
      <c r="BL105" s="18">
        <v>2</v>
      </c>
      <c r="BM105" s="34">
        <v>1</v>
      </c>
      <c r="BN105" s="38">
        <v>4</v>
      </c>
      <c r="BO105" s="39">
        <v>4</v>
      </c>
      <c r="BP105" s="39">
        <v>6</v>
      </c>
      <c r="BQ105" s="39">
        <v>3</v>
      </c>
      <c r="BR105" s="12">
        <f t="shared" si="54"/>
        <v>2.8095238095238093</v>
      </c>
      <c r="BS105" s="12">
        <f t="shared" si="55"/>
        <v>1.5690458125576709</v>
      </c>
      <c r="BT105" s="12">
        <f t="shared" si="56"/>
        <v>3</v>
      </c>
      <c r="BU105" s="12">
        <f t="shared" si="57"/>
        <v>6</v>
      </c>
      <c r="BV105" s="14" t="str">
        <f t="shared" si="58"/>
        <v/>
      </c>
      <c r="BW105" s="14" t="str">
        <f t="shared" si="59"/>
        <v>Low</v>
      </c>
      <c r="BX105" s="14" t="str">
        <f t="shared" si="60"/>
        <v/>
      </c>
      <c r="BY105" s="14" t="str">
        <f t="shared" si="61"/>
        <v/>
      </c>
      <c r="BZ105" s="37">
        <f t="shared" si="62"/>
        <v>9.0909090909090912E-2</v>
      </c>
      <c r="CA105" s="15">
        <f t="shared" si="63"/>
        <v>2.3376623376623367E-2</v>
      </c>
      <c r="CB105" s="16">
        <f t="shared" si="64"/>
        <v>8.3204930662557752E-3</v>
      </c>
      <c r="CC105" s="9" t="str">
        <f t="shared" si="65"/>
        <v/>
      </c>
      <c r="CD105" s="9" t="str">
        <f t="shared" si="66"/>
        <v/>
      </c>
      <c r="CE105" s="15">
        <f t="shared" si="67"/>
        <v>0.10909090909090907</v>
      </c>
      <c r="CF105" s="15">
        <f t="shared" si="68"/>
        <v>2.1818181818181817</v>
      </c>
      <c r="CG105" s="15">
        <f t="shared" si="69"/>
        <v>4.9999999999999996E-2</v>
      </c>
      <c r="CH105" s="9" t="str">
        <f t="shared" si="70"/>
        <v/>
      </c>
      <c r="CI105" s="9" t="str">
        <f t="shared" si="71"/>
        <v/>
      </c>
    </row>
    <row r="106" spans="1:87" x14ac:dyDescent="0.25">
      <c r="A106" s="33">
        <v>186</v>
      </c>
      <c r="B106" s="33">
        <v>559</v>
      </c>
      <c r="C106" s="43" t="s">
        <v>126</v>
      </c>
      <c r="D106" s="18">
        <v>5</v>
      </c>
      <c r="E106" s="34">
        <v>0</v>
      </c>
      <c r="F106" s="18">
        <v>0</v>
      </c>
      <c r="G106" s="34">
        <v>0</v>
      </c>
      <c r="H106" s="18">
        <v>0</v>
      </c>
      <c r="I106" s="34">
        <v>0</v>
      </c>
      <c r="J106" s="18">
        <v>0</v>
      </c>
      <c r="K106" s="34">
        <v>0</v>
      </c>
      <c r="L106" s="18">
        <v>0</v>
      </c>
      <c r="M106" s="34">
        <v>0</v>
      </c>
      <c r="N106" s="18">
        <v>0</v>
      </c>
      <c r="O106" s="34">
        <v>0</v>
      </c>
      <c r="P106" s="18">
        <v>0</v>
      </c>
      <c r="Q106" s="34">
        <v>0</v>
      </c>
      <c r="R106" s="18">
        <v>0</v>
      </c>
      <c r="S106" s="34">
        <v>0</v>
      </c>
      <c r="T106" s="18">
        <v>0</v>
      </c>
      <c r="U106" s="34">
        <v>0</v>
      </c>
      <c r="V106" s="18">
        <v>0</v>
      </c>
      <c r="W106" s="34">
        <v>0</v>
      </c>
      <c r="X106" s="18">
        <v>1</v>
      </c>
      <c r="Y106" s="34">
        <v>0</v>
      </c>
      <c r="Z106" s="18">
        <v>0</v>
      </c>
      <c r="AA106" s="34">
        <v>0</v>
      </c>
      <c r="AB106" s="18">
        <v>0</v>
      </c>
      <c r="AC106" s="34">
        <v>0</v>
      </c>
      <c r="AD106" s="18">
        <v>0</v>
      </c>
      <c r="AE106" s="34">
        <v>0</v>
      </c>
      <c r="AF106" s="18">
        <v>0</v>
      </c>
      <c r="AG106" s="34">
        <v>0</v>
      </c>
      <c r="AH106" s="18">
        <v>0</v>
      </c>
      <c r="AI106" s="34">
        <v>0</v>
      </c>
      <c r="AJ106" s="18">
        <v>0</v>
      </c>
      <c r="AK106" s="34">
        <v>0</v>
      </c>
      <c r="AL106" s="18">
        <v>1</v>
      </c>
      <c r="AM106" s="34">
        <v>0</v>
      </c>
      <c r="AN106" s="18">
        <v>0</v>
      </c>
      <c r="AO106" s="34">
        <v>0</v>
      </c>
      <c r="AP106" s="18">
        <v>0</v>
      </c>
      <c r="AQ106" s="34">
        <v>0</v>
      </c>
      <c r="AR106" s="18">
        <v>0</v>
      </c>
      <c r="AS106" s="34">
        <v>0</v>
      </c>
      <c r="AT106" s="18">
        <v>1</v>
      </c>
      <c r="AU106" s="34">
        <v>1</v>
      </c>
      <c r="AV106" s="18">
        <v>0</v>
      </c>
      <c r="AW106" s="34">
        <v>1</v>
      </c>
      <c r="AX106" s="18">
        <v>0</v>
      </c>
      <c r="AY106" s="34">
        <v>1</v>
      </c>
      <c r="AZ106" s="18">
        <v>0</v>
      </c>
      <c r="BA106" s="34">
        <v>1</v>
      </c>
      <c r="BB106" s="18">
        <v>0</v>
      </c>
      <c r="BC106" s="34">
        <v>1</v>
      </c>
      <c r="BD106" s="18">
        <v>2</v>
      </c>
      <c r="BE106" s="34">
        <v>0</v>
      </c>
      <c r="BF106" s="18">
        <v>0</v>
      </c>
      <c r="BG106" s="34">
        <v>0</v>
      </c>
      <c r="BH106" s="18">
        <v>0</v>
      </c>
      <c r="BI106" s="34">
        <v>0</v>
      </c>
      <c r="BJ106" s="18">
        <v>0</v>
      </c>
      <c r="BK106" s="34">
        <v>0</v>
      </c>
      <c r="BL106" s="18">
        <v>0</v>
      </c>
      <c r="BM106" s="34">
        <v>0</v>
      </c>
      <c r="BN106" s="38">
        <v>0</v>
      </c>
      <c r="BO106" s="39">
        <v>0</v>
      </c>
      <c r="BP106" s="39">
        <v>0</v>
      </c>
      <c r="BQ106" s="39">
        <v>0</v>
      </c>
      <c r="BR106" s="12">
        <f t="shared" si="54"/>
        <v>0.2857142857142857</v>
      </c>
      <c r="BS106" s="12">
        <f t="shared" si="55"/>
        <v>0.56061191058138804</v>
      </c>
      <c r="BT106" s="12">
        <f t="shared" si="56"/>
        <v>0</v>
      </c>
      <c r="BU106" s="12">
        <f t="shared" si="57"/>
        <v>2</v>
      </c>
      <c r="BV106" s="14" t="str">
        <f t="shared" si="58"/>
        <v/>
      </c>
      <c r="BW106" s="14" t="str">
        <f t="shared" si="59"/>
        <v/>
      </c>
      <c r="BX106" s="14" t="str">
        <f t="shared" si="60"/>
        <v/>
      </c>
      <c r="BY106" s="14" t="str">
        <f t="shared" si="61"/>
        <v/>
      </c>
      <c r="BZ106" s="37" t="str">
        <f t="shared" si="62"/>
        <v/>
      </c>
      <c r="CA106" s="15">
        <f t="shared" si="63"/>
        <v>-3.506493506493507E-2</v>
      </c>
      <c r="CB106" s="16">
        <f t="shared" si="64"/>
        <v>-0.12272727272727275</v>
      </c>
      <c r="CC106" s="9" t="str">
        <f t="shared" si="65"/>
        <v/>
      </c>
      <c r="CD106" s="9" t="str">
        <f t="shared" si="66"/>
        <v/>
      </c>
      <c r="CE106" s="15">
        <f t="shared" si="67"/>
        <v>-0.11818181818181818</v>
      </c>
      <c r="CF106" s="15">
        <f t="shared" si="68"/>
        <v>0.27272727272727271</v>
      </c>
      <c r="CG106" s="15">
        <f t="shared" si="69"/>
        <v>-0.43333333333333335</v>
      </c>
      <c r="CH106" s="9" t="str">
        <f t="shared" si="70"/>
        <v/>
      </c>
      <c r="CI106" s="9" t="str">
        <f t="shared" si="71"/>
        <v/>
      </c>
    </row>
    <row r="107" spans="1:87" x14ac:dyDescent="0.25">
      <c r="A107" s="33">
        <v>188</v>
      </c>
      <c r="B107" s="33">
        <v>560</v>
      </c>
      <c r="C107" s="43" t="s">
        <v>127</v>
      </c>
      <c r="D107" s="18">
        <v>2</v>
      </c>
      <c r="E107" s="34">
        <v>1</v>
      </c>
      <c r="F107" s="18">
        <v>0</v>
      </c>
      <c r="G107" s="34">
        <v>0</v>
      </c>
      <c r="H107" s="18">
        <v>0</v>
      </c>
      <c r="I107" s="34">
        <v>1</v>
      </c>
      <c r="J107" s="18">
        <v>0</v>
      </c>
      <c r="K107" s="34">
        <v>0</v>
      </c>
      <c r="L107" s="18">
        <v>0</v>
      </c>
      <c r="M107" s="34">
        <v>0</v>
      </c>
      <c r="N107" s="18">
        <v>0</v>
      </c>
      <c r="O107" s="34">
        <v>0</v>
      </c>
      <c r="P107" s="18">
        <v>0</v>
      </c>
      <c r="Q107" s="34">
        <v>0</v>
      </c>
      <c r="R107" s="18">
        <v>0</v>
      </c>
      <c r="S107" s="34">
        <v>0</v>
      </c>
      <c r="T107" s="18">
        <v>0</v>
      </c>
      <c r="U107" s="34">
        <v>0</v>
      </c>
      <c r="V107" s="18">
        <v>0</v>
      </c>
      <c r="W107" s="34">
        <v>0</v>
      </c>
      <c r="X107" s="18">
        <v>0</v>
      </c>
      <c r="Y107" s="34">
        <v>4</v>
      </c>
      <c r="Z107" s="18">
        <v>3</v>
      </c>
      <c r="AA107" s="34">
        <v>3</v>
      </c>
      <c r="AB107" s="18">
        <v>4</v>
      </c>
      <c r="AC107" s="34">
        <v>4</v>
      </c>
      <c r="AD107" s="18">
        <v>3</v>
      </c>
      <c r="AE107" s="34">
        <v>6</v>
      </c>
      <c r="AF107" s="18">
        <v>5</v>
      </c>
      <c r="AG107" s="34">
        <v>3</v>
      </c>
      <c r="AH107" s="18">
        <v>4</v>
      </c>
      <c r="AI107" s="34">
        <v>1</v>
      </c>
      <c r="AJ107" s="18">
        <v>5</v>
      </c>
      <c r="AK107" s="34">
        <v>5</v>
      </c>
      <c r="AL107" s="18">
        <v>6</v>
      </c>
      <c r="AM107" s="34">
        <v>3</v>
      </c>
      <c r="AN107" s="18">
        <v>3</v>
      </c>
      <c r="AO107" s="34">
        <v>7</v>
      </c>
      <c r="AP107" s="18">
        <v>4</v>
      </c>
      <c r="AQ107" s="34">
        <v>4</v>
      </c>
      <c r="AR107" s="18">
        <v>2</v>
      </c>
      <c r="AS107" s="34">
        <v>11</v>
      </c>
      <c r="AT107" s="18">
        <v>6</v>
      </c>
      <c r="AU107" s="34">
        <v>5</v>
      </c>
      <c r="AV107" s="18">
        <v>12</v>
      </c>
      <c r="AW107" s="34">
        <v>2</v>
      </c>
      <c r="AX107" s="18">
        <v>3</v>
      </c>
      <c r="AY107" s="34">
        <v>4</v>
      </c>
      <c r="AZ107" s="18">
        <v>9</v>
      </c>
      <c r="BA107" s="34">
        <v>4</v>
      </c>
      <c r="BB107" s="18">
        <v>2</v>
      </c>
      <c r="BC107" s="34">
        <v>4</v>
      </c>
      <c r="BD107" s="18">
        <v>8</v>
      </c>
      <c r="BE107" s="34">
        <v>6</v>
      </c>
      <c r="BF107" s="18">
        <v>2</v>
      </c>
      <c r="BG107" s="34">
        <v>2</v>
      </c>
      <c r="BH107" s="18">
        <v>1</v>
      </c>
      <c r="BI107" s="34">
        <v>6</v>
      </c>
      <c r="BJ107" s="18">
        <v>6</v>
      </c>
      <c r="BK107" s="34">
        <v>2</v>
      </c>
      <c r="BL107" s="18">
        <v>2</v>
      </c>
      <c r="BM107" s="34">
        <v>2</v>
      </c>
      <c r="BN107" s="38">
        <v>6</v>
      </c>
      <c r="BO107" s="39">
        <v>2</v>
      </c>
      <c r="BP107" s="39">
        <v>1</v>
      </c>
      <c r="BQ107" s="39">
        <v>7</v>
      </c>
      <c r="BR107" s="12">
        <f t="shared" si="54"/>
        <v>3.8571428571428572</v>
      </c>
      <c r="BS107" s="12">
        <f t="shared" si="55"/>
        <v>2.4142434484888691</v>
      </c>
      <c r="BT107" s="12">
        <f t="shared" si="56"/>
        <v>3</v>
      </c>
      <c r="BU107" s="12">
        <f t="shared" si="57"/>
        <v>12</v>
      </c>
      <c r="BV107" s="14" t="str">
        <f t="shared" si="58"/>
        <v/>
      </c>
      <c r="BW107" s="14" t="str">
        <f t="shared" si="59"/>
        <v/>
      </c>
      <c r="BX107" s="14" t="str">
        <f t="shared" si="60"/>
        <v/>
      </c>
      <c r="BY107" s="14" t="str">
        <f t="shared" si="61"/>
        <v/>
      </c>
      <c r="BZ107" s="37">
        <f t="shared" si="62"/>
        <v>0</v>
      </c>
      <c r="CA107" s="15">
        <f t="shared" si="63"/>
        <v>-0.25584415584415582</v>
      </c>
      <c r="CB107" s="16">
        <f t="shared" si="64"/>
        <v>-6.6329966329966322E-2</v>
      </c>
      <c r="CC107" s="9" t="str">
        <f t="shared" si="65"/>
        <v/>
      </c>
      <c r="CD107" s="9" t="str">
        <f t="shared" si="66"/>
        <v/>
      </c>
      <c r="CE107" s="15">
        <f t="shared" si="67"/>
        <v>-0.30909090909090903</v>
      </c>
      <c r="CF107" s="15">
        <f t="shared" si="68"/>
        <v>3.7272727272727271</v>
      </c>
      <c r="CG107" s="15">
        <f t="shared" si="69"/>
        <v>-8.2926829268292673E-2</v>
      </c>
      <c r="CH107" s="9" t="str">
        <f t="shared" si="70"/>
        <v/>
      </c>
      <c r="CI107" s="9" t="str">
        <f t="shared" si="71"/>
        <v/>
      </c>
    </row>
    <row r="108" spans="1:87" x14ac:dyDescent="0.25">
      <c r="A108" s="33">
        <v>683</v>
      </c>
      <c r="B108" s="33">
        <v>620</v>
      </c>
      <c r="C108" s="17" t="s">
        <v>128</v>
      </c>
      <c r="D108" s="18">
        <v>5</v>
      </c>
      <c r="E108" s="34">
        <v>0</v>
      </c>
      <c r="F108" s="18">
        <v>0</v>
      </c>
      <c r="G108" s="34">
        <v>0</v>
      </c>
      <c r="H108" s="18">
        <v>0</v>
      </c>
      <c r="I108" s="34">
        <v>0</v>
      </c>
      <c r="J108" s="18">
        <v>0</v>
      </c>
      <c r="K108" s="34">
        <v>0</v>
      </c>
      <c r="L108" s="18">
        <v>0</v>
      </c>
      <c r="M108" s="34">
        <v>0</v>
      </c>
      <c r="N108" s="18">
        <v>0</v>
      </c>
      <c r="O108" s="34">
        <v>0</v>
      </c>
      <c r="P108" s="18">
        <v>1</v>
      </c>
      <c r="Q108" s="34">
        <v>0</v>
      </c>
      <c r="R108" s="18">
        <v>0</v>
      </c>
      <c r="S108" s="34">
        <v>1</v>
      </c>
      <c r="T108" s="18">
        <v>0</v>
      </c>
      <c r="U108" s="34">
        <v>0</v>
      </c>
      <c r="V108" s="18">
        <v>0</v>
      </c>
      <c r="W108" s="34">
        <v>0</v>
      </c>
      <c r="X108" s="18">
        <v>2</v>
      </c>
      <c r="Y108" s="34">
        <v>1</v>
      </c>
      <c r="Z108" s="18">
        <v>0</v>
      </c>
      <c r="AA108" s="34">
        <v>1</v>
      </c>
      <c r="AB108" s="18">
        <v>0</v>
      </c>
      <c r="AC108" s="34">
        <v>0</v>
      </c>
      <c r="AD108" s="18">
        <v>1</v>
      </c>
      <c r="AE108" s="34">
        <v>2</v>
      </c>
      <c r="AF108" s="18">
        <v>3</v>
      </c>
      <c r="AG108" s="34">
        <v>0</v>
      </c>
      <c r="AH108" s="18">
        <v>0</v>
      </c>
      <c r="AI108" s="34">
        <v>0</v>
      </c>
      <c r="AJ108" s="18">
        <v>3</v>
      </c>
      <c r="AK108" s="34">
        <v>1</v>
      </c>
      <c r="AL108" s="18">
        <v>3</v>
      </c>
      <c r="AM108" s="34">
        <v>0</v>
      </c>
      <c r="AN108" s="18">
        <v>0</v>
      </c>
      <c r="AO108" s="34">
        <v>1</v>
      </c>
      <c r="AP108" s="18">
        <v>0</v>
      </c>
      <c r="AQ108" s="34">
        <v>0</v>
      </c>
      <c r="AR108" s="18">
        <v>1</v>
      </c>
      <c r="AS108" s="34">
        <v>0</v>
      </c>
      <c r="AT108" s="18">
        <v>1</v>
      </c>
      <c r="AU108" s="34">
        <v>0</v>
      </c>
      <c r="AV108" s="18">
        <v>1</v>
      </c>
      <c r="AW108" s="34">
        <v>0</v>
      </c>
      <c r="AX108" s="18">
        <v>0</v>
      </c>
      <c r="AY108" s="34">
        <v>0</v>
      </c>
      <c r="AZ108" s="18">
        <v>0</v>
      </c>
      <c r="BA108" s="34">
        <v>0</v>
      </c>
      <c r="BB108" s="18">
        <v>0</v>
      </c>
      <c r="BC108" s="34">
        <v>0</v>
      </c>
      <c r="BD108" s="18">
        <v>0</v>
      </c>
      <c r="BE108" s="34">
        <v>0</v>
      </c>
      <c r="BF108" s="18">
        <v>0</v>
      </c>
      <c r="BG108" s="34">
        <v>0</v>
      </c>
      <c r="BH108" s="18">
        <v>0</v>
      </c>
      <c r="BI108" s="34">
        <v>0</v>
      </c>
      <c r="BJ108" s="18">
        <v>0</v>
      </c>
      <c r="BK108" s="34">
        <v>0</v>
      </c>
      <c r="BL108" s="18">
        <v>0</v>
      </c>
      <c r="BM108" s="34">
        <v>0</v>
      </c>
      <c r="BN108" s="38">
        <v>0</v>
      </c>
      <c r="BO108" s="39">
        <v>0</v>
      </c>
      <c r="BP108" s="39">
        <v>0</v>
      </c>
      <c r="BQ108" s="39">
        <v>0</v>
      </c>
      <c r="BR108" s="12">
        <f t="shared" si="54"/>
        <v>0</v>
      </c>
      <c r="BS108" s="12">
        <f t="shared" si="55"/>
        <v>0</v>
      </c>
      <c r="BT108" s="12">
        <f t="shared" si="56"/>
        <v>0</v>
      </c>
      <c r="BU108" s="12">
        <f t="shared" si="57"/>
        <v>3</v>
      </c>
      <c r="BV108" s="14" t="str">
        <f t="shared" si="58"/>
        <v/>
      </c>
      <c r="BW108" s="14" t="str">
        <f t="shared" si="59"/>
        <v/>
      </c>
      <c r="BX108" s="14" t="str">
        <f t="shared" si="60"/>
        <v/>
      </c>
      <c r="BY108" s="14" t="str">
        <f t="shared" si="61"/>
        <v/>
      </c>
      <c r="BZ108" s="37" t="str">
        <f t="shared" si="62"/>
        <v/>
      </c>
      <c r="CA108" s="15">
        <f t="shared" si="63"/>
        <v>-2.0779220779220779E-2</v>
      </c>
      <c r="CB108" s="16" t="e">
        <f t="shared" si="64"/>
        <v>#DIV/0!</v>
      </c>
      <c r="CC108" s="9" t="str">
        <f t="shared" si="65"/>
        <v/>
      </c>
      <c r="CD108" s="9" t="str">
        <f t="shared" si="66"/>
        <v/>
      </c>
      <c r="CE108" s="15">
        <f t="shared" si="67"/>
        <v>0</v>
      </c>
      <c r="CF108" s="15">
        <f t="shared" si="68"/>
        <v>0</v>
      </c>
      <c r="CG108" s="15" t="e">
        <f t="shared" si="69"/>
        <v>#DIV/0!</v>
      </c>
      <c r="CH108" s="9" t="str">
        <f t="shared" si="70"/>
        <v/>
      </c>
      <c r="CI108" s="9" t="str">
        <f t="shared" si="71"/>
        <v/>
      </c>
    </row>
    <row r="109" spans="1:87" x14ac:dyDescent="0.25">
      <c r="A109" s="33">
        <v>682</v>
      </c>
      <c r="B109" s="33">
        <v>621</v>
      </c>
      <c r="C109" s="17" t="s">
        <v>129</v>
      </c>
      <c r="D109" s="18">
        <v>2</v>
      </c>
      <c r="E109" s="34">
        <v>1</v>
      </c>
      <c r="F109" s="18">
        <v>0</v>
      </c>
      <c r="G109" s="34">
        <v>3</v>
      </c>
      <c r="H109" s="18">
        <v>1</v>
      </c>
      <c r="I109" s="34">
        <v>1</v>
      </c>
      <c r="J109" s="18">
        <v>0</v>
      </c>
      <c r="K109" s="34">
        <v>2</v>
      </c>
      <c r="L109" s="18">
        <v>1</v>
      </c>
      <c r="M109" s="34">
        <v>1</v>
      </c>
      <c r="N109" s="18">
        <v>1</v>
      </c>
      <c r="O109" s="34">
        <v>2</v>
      </c>
      <c r="P109" s="18">
        <v>1</v>
      </c>
      <c r="Q109" s="34">
        <v>2</v>
      </c>
      <c r="R109" s="18">
        <v>1</v>
      </c>
      <c r="S109" s="34">
        <v>5</v>
      </c>
      <c r="T109" s="18">
        <v>0</v>
      </c>
      <c r="U109" s="34">
        <v>0</v>
      </c>
      <c r="V109" s="18">
        <v>0</v>
      </c>
      <c r="W109" s="34">
        <v>0</v>
      </c>
      <c r="X109" s="18">
        <v>3</v>
      </c>
      <c r="Y109" s="34">
        <v>7</v>
      </c>
      <c r="Z109" s="18">
        <v>18</v>
      </c>
      <c r="AA109" s="34">
        <v>3</v>
      </c>
      <c r="AB109" s="18">
        <v>11</v>
      </c>
      <c r="AC109" s="34">
        <v>5</v>
      </c>
      <c r="AD109" s="18">
        <v>6</v>
      </c>
      <c r="AE109" s="34">
        <v>6</v>
      </c>
      <c r="AF109" s="18">
        <v>3</v>
      </c>
      <c r="AG109" s="34">
        <v>5</v>
      </c>
      <c r="AH109" s="18">
        <v>6</v>
      </c>
      <c r="AI109" s="34">
        <v>2</v>
      </c>
      <c r="AJ109" s="18">
        <v>6</v>
      </c>
      <c r="AK109" s="34">
        <v>9</v>
      </c>
      <c r="AL109" s="18">
        <v>5</v>
      </c>
      <c r="AM109" s="34">
        <v>2</v>
      </c>
      <c r="AN109" s="18">
        <v>2</v>
      </c>
      <c r="AO109" s="34">
        <v>5</v>
      </c>
      <c r="AP109" s="18">
        <v>3</v>
      </c>
      <c r="AQ109" s="34">
        <v>7</v>
      </c>
      <c r="AR109" s="18">
        <v>1</v>
      </c>
      <c r="AS109" s="34">
        <v>8</v>
      </c>
      <c r="AT109" s="18">
        <v>2</v>
      </c>
      <c r="AU109" s="34">
        <v>9</v>
      </c>
      <c r="AV109" s="18">
        <v>6</v>
      </c>
      <c r="AW109" s="34">
        <v>1</v>
      </c>
      <c r="AX109" s="18">
        <v>0</v>
      </c>
      <c r="AY109" s="34">
        <v>2</v>
      </c>
      <c r="AZ109" s="18">
        <v>3</v>
      </c>
      <c r="BA109" s="34">
        <v>1</v>
      </c>
      <c r="BB109" s="18">
        <v>1</v>
      </c>
      <c r="BC109" s="34">
        <v>1</v>
      </c>
      <c r="BD109" s="18">
        <v>4</v>
      </c>
      <c r="BE109" s="34">
        <v>2</v>
      </c>
      <c r="BF109" s="18">
        <v>1</v>
      </c>
      <c r="BG109" s="34">
        <v>7</v>
      </c>
      <c r="BH109" s="18">
        <v>0</v>
      </c>
      <c r="BI109" s="34">
        <v>4</v>
      </c>
      <c r="BJ109" s="18">
        <v>1</v>
      </c>
      <c r="BK109" s="34">
        <v>1</v>
      </c>
      <c r="BL109" s="18">
        <v>1</v>
      </c>
      <c r="BM109" s="34">
        <v>0</v>
      </c>
      <c r="BN109" s="38">
        <v>2</v>
      </c>
      <c r="BO109" s="39">
        <v>1</v>
      </c>
      <c r="BP109" s="39">
        <v>0</v>
      </c>
      <c r="BQ109" s="39">
        <v>0</v>
      </c>
      <c r="BR109" s="12">
        <f t="shared" si="54"/>
        <v>1.5714285714285714</v>
      </c>
      <c r="BS109" s="12">
        <f t="shared" si="55"/>
        <v>1.7196345126633326</v>
      </c>
      <c r="BT109" s="12">
        <f t="shared" si="56"/>
        <v>1</v>
      </c>
      <c r="BU109" s="12">
        <f t="shared" si="57"/>
        <v>18</v>
      </c>
      <c r="BV109" s="14" t="str">
        <f t="shared" si="58"/>
        <v/>
      </c>
      <c r="BW109" s="14" t="str">
        <f t="shared" si="59"/>
        <v/>
      </c>
      <c r="BX109" s="14" t="str">
        <f t="shared" si="60"/>
        <v/>
      </c>
      <c r="BY109" s="14" t="str">
        <f t="shared" si="61"/>
        <v/>
      </c>
      <c r="BZ109" s="37" t="str">
        <f t="shared" si="62"/>
        <v/>
      </c>
      <c r="CA109" s="15">
        <f t="shared" si="63"/>
        <v>-0.19610389610389611</v>
      </c>
      <c r="CB109" s="16">
        <f t="shared" si="64"/>
        <v>-0.12479338842975207</v>
      </c>
      <c r="CC109" s="9" t="str">
        <f t="shared" si="65"/>
        <v/>
      </c>
      <c r="CD109" s="9" t="str">
        <f t="shared" si="66"/>
        <v/>
      </c>
      <c r="CE109" s="15">
        <f t="shared" si="67"/>
        <v>-0.20909090909090908</v>
      </c>
      <c r="CF109" s="15">
        <f t="shared" si="68"/>
        <v>2</v>
      </c>
      <c r="CG109" s="15">
        <f t="shared" si="69"/>
        <v>-0.10454545454545454</v>
      </c>
      <c r="CH109" s="9" t="str">
        <f t="shared" si="70"/>
        <v/>
      </c>
      <c r="CI109" s="9" t="str">
        <f t="shared" si="71"/>
        <v/>
      </c>
    </row>
    <row r="110" spans="1:87" x14ac:dyDescent="0.25">
      <c r="A110" s="33">
        <v>567</v>
      </c>
      <c r="B110" s="33">
        <v>642</v>
      </c>
      <c r="C110" s="17" t="s">
        <v>130</v>
      </c>
      <c r="D110" s="18">
        <v>2</v>
      </c>
      <c r="E110" s="34">
        <v>0</v>
      </c>
      <c r="F110" s="18">
        <v>0</v>
      </c>
      <c r="G110" s="34">
        <v>0</v>
      </c>
      <c r="H110" s="18">
        <v>0</v>
      </c>
      <c r="I110" s="34">
        <v>8</v>
      </c>
      <c r="J110" s="18">
        <v>0</v>
      </c>
      <c r="K110" s="34">
        <v>0</v>
      </c>
      <c r="L110" s="18">
        <v>0</v>
      </c>
      <c r="M110" s="34">
        <v>0</v>
      </c>
      <c r="N110" s="18">
        <v>0</v>
      </c>
      <c r="O110" s="34">
        <v>0</v>
      </c>
      <c r="P110" s="18">
        <v>0</v>
      </c>
      <c r="Q110" s="34">
        <v>0</v>
      </c>
      <c r="R110" s="18">
        <v>0</v>
      </c>
      <c r="S110" s="34">
        <v>0</v>
      </c>
      <c r="T110" s="18">
        <v>0</v>
      </c>
      <c r="U110" s="34">
        <v>1</v>
      </c>
      <c r="V110" s="18">
        <v>0</v>
      </c>
      <c r="W110" s="34">
        <v>0</v>
      </c>
      <c r="X110" s="18">
        <v>1</v>
      </c>
      <c r="Y110" s="34">
        <v>5</v>
      </c>
      <c r="Z110" s="18">
        <v>2</v>
      </c>
      <c r="AA110" s="34">
        <v>2</v>
      </c>
      <c r="AB110" s="18">
        <v>5</v>
      </c>
      <c r="AC110" s="34">
        <v>0</v>
      </c>
      <c r="AD110" s="18">
        <v>3</v>
      </c>
      <c r="AE110" s="34">
        <v>1</v>
      </c>
      <c r="AF110" s="18">
        <v>5</v>
      </c>
      <c r="AG110" s="34">
        <v>3</v>
      </c>
      <c r="AH110" s="18">
        <v>2</v>
      </c>
      <c r="AI110" s="34">
        <v>3</v>
      </c>
      <c r="AJ110" s="18">
        <v>4</v>
      </c>
      <c r="AK110" s="34">
        <v>4</v>
      </c>
      <c r="AL110" s="18">
        <v>7</v>
      </c>
      <c r="AM110" s="34">
        <v>2</v>
      </c>
      <c r="AN110" s="18">
        <v>0</v>
      </c>
      <c r="AO110" s="34">
        <v>0</v>
      </c>
      <c r="AP110" s="18">
        <v>1</v>
      </c>
      <c r="AQ110" s="34">
        <v>3</v>
      </c>
      <c r="AR110" s="18">
        <v>2</v>
      </c>
      <c r="AS110" s="34">
        <v>0</v>
      </c>
      <c r="AT110" s="18">
        <v>0</v>
      </c>
      <c r="AU110" s="34">
        <v>0</v>
      </c>
      <c r="AV110" s="18">
        <v>2</v>
      </c>
      <c r="AW110" s="34">
        <v>3</v>
      </c>
      <c r="AX110" s="18">
        <v>8</v>
      </c>
      <c r="AY110" s="34">
        <v>4</v>
      </c>
      <c r="AZ110" s="18">
        <v>1</v>
      </c>
      <c r="BA110" s="34">
        <v>1</v>
      </c>
      <c r="BB110" s="18">
        <v>1</v>
      </c>
      <c r="BC110" s="34">
        <v>2</v>
      </c>
      <c r="BD110" s="18">
        <v>7</v>
      </c>
      <c r="BE110" s="34">
        <v>0</v>
      </c>
      <c r="BF110" s="18">
        <v>2</v>
      </c>
      <c r="BG110" s="34">
        <v>0</v>
      </c>
      <c r="BH110" s="18">
        <v>0</v>
      </c>
      <c r="BI110" s="34">
        <v>0</v>
      </c>
      <c r="BJ110" s="18">
        <v>2</v>
      </c>
      <c r="BK110" s="34">
        <v>9</v>
      </c>
      <c r="BL110" s="18">
        <v>0</v>
      </c>
      <c r="BM110" s="34">
        <v>1</v>
      </c>
      <c r="BN110" s="38">
        <v>8</v>
      </c>
      <c r="BO110" s="39">
        <v>0</v>
      </c>
      <c r="BP110" s="39">
        <v>0</v>
      </c>
      <c r="BQ110" s="39">
        <v>1</v>
      </c>
      <c r="BR110" s="12">
        <f t="shared" si="54"/>
        <v>2.3809523809523809</v>
      </c>
      <c r="BS110" s="12">
        <f t="shared" si="55"/>
        <v>3.0079260375911918</v>
      </c>
      <c r="BT110" s="12">
        <f t="shared" si="56"/>
        <v>1</v>
      </c>
      <c r="BU110" s="12">
        <f t="shared" si="57"/>
        <v>9</v>
      </c>
      <c r="BV110" s="14" t="str">
        <f t="shared" si="58"/>
        <v/>
      </c>
      <c r="BW110" s="14" t="str">
        <f t="shared" si="59"/>
        <v/>
      </c>
      <c r="BX110" s="14" t="str">
        <f t="shared" si="60"/>
        <v/>
      </c>
      <c r="BY110" s="14" t="str">
        <f t="shared" si="61"/>
        <v/>
      </c>
      <c r="BZ110" s="37">
        <f t="shared" si="62"/>
        <v>0.45454545454545453</v>
      </c>
      <c r="CA110" s="15">
        <f t="shared" si="63"/>
        <v>1.9480519480519477E-2</v>
      </c>
      <c r="CB110" s="16">
        <f t="shared" si="64"/>
        <v>8.1818181818181807E-3</v>
      </c>
      <c r="CC110" s="9" t="str">
        <f t="shared" si="65"/>
        <v/>
      </c>
      <c r="CD110" s="9" t="str">
        <f t="shared" si="66"/>
        <v/>
      </c>
      <c r="CE110" s="15">
        <f t="shared" si="67"/>
        <v>-5.4545454545454536E-2</v>
      </c>
      <c r="CF110" s="15">
        <f t="shared" si="68"/>
        <v>2.0909090909090908</v>
      </c>
      <c r="CG110" s="15">
        <f t="shared" si="69"/>
        <v>-2.6086956521739126E-2</v>
      </c>
      <c r="CH110" s="9" t="str">
        <f t="shared" si="70"/>
        <v/>
      </c>
      <c r="CI110" s="9" t="str">
        <f t="shared" si="71"/>
        <v/>
      </c>
    </row>
    <row r="111" spans="1:87" x14ac:dyDescent="0.25">
      <c r="A111" s="33">
        <v>568</v>
      </c>
      <c r="B111" s="33">
        <v>643</v>
      </c>
      <c r="C111" s="17" t="s">
        <v>131</v>
      </c>
      <c r="D111" s="18">
        <v>5</v>
      </c>
      <c r="E111" s="34">
        <v>0</v>
      </c>
      <c r="F111" s="18">
        <v>0</v>
      </c>
      <c r="G111" s="34">
        <v>0</v>
      </c>
      <c r="H111" s="18">
        <v>0</v>
      </c>
      <c r="I111" s="34">
        <v>0</v>
      </c>
      <c r="J111" s="18">
        <v>0</v>
      </c>
      <c r="K111" s="34">
        <v>0</v>
      </c>
      <c r="L111" s="18">
        <v>0</v>
      </c>
      <c r="M111" s="34">
        <v>0</v>
      </c>
      <c r="N111" s="18">
        <v>0</v>
      </c>
      <c r="O111" s="34">
        <v>0</v>
      </c>
      <c r="P111" s="18">
        <v>0</v>
      </c>
      <c r="Q111" s="34">
        <v>0</v>
      </c>
      <c r="R111" s="18">
        <v>0</v>
      </c>
      <c r="S111" s="34">
        <v>0</v>
      </c>
      <c r="T111" s="18">
        <v>0</v>
      </c>
      <c r="U111" s="34">
        <v>0</v>
      </c>
      <c r="V111" s="18">
        <v>0</v>
      </c>
      <c r="W111" s="34">
        <v>0</v>
      </c>
      <c r="X111" s="18">
        <v>0</v>
      </c>
      <c r="Y111" s="34">
        <v>0</v>
      </c>
      <c r="Z111" s="18">
        <v>1</v>
      </c>
      <c r="AA111" s="34">
        <v>0</v>
      </c>
      <c r="AB111" s="18">
        <v>2</v>
      </c>
      <c r="AC111" s="34">
        <v>0</v>
      </c>
      <c r="AD111" s="18">
        <v>0</v>
      </c>
      <c r="AE111" s="34">
        <v>1</v>
      </c>
      <c r="AF111" s="18">
        <v>1</v>
      </c>
      <c r="AG111" s="34">
        <v>0</v>
      </c>
      <c r="AH111" s="18">
        <v>0</v>
      </c>
      <c r="AI111" s="34">
        <v>0</v>
      </c>
      <c r="AJ111" s="18">
        <v>1</v>
      </c>
      <c r="AK111" s="34">
        <v>0</v>
      </c>
      <c r="AL111" s="18">
        <v>0</v>
      </c>
      <c r="AM111" s="34">
        <v>0</v>
      </c>
      <c r="AN111" s="18">
        <v>0</v>
      </c>
      <c r="AO111" s="34">
        <v>1</v>
      </c>
      <c r="AP111" s="18">
        <v>0</v>
      </c>
      <c r="AQ111" s="34">
        <v>3</v>
      </c>
      <c r="AR111" s="18">
        <v>0</v>
      </c>
      <c r="AS111" s="34">
        <v>0</v>
      </c>
      <c r="AT111" s="18">
        <v>0</v>
      </c>
      <c r="AU111" s="34">
        <v>3</v>
      </c>
      <c r="AV111" s="18">
        <v>0</v>
      </c>
      <c r="AW111" s="34">
        <v>0</v>
      </c>
      <c r="AX111" s="18">
        <v>0</v>
      </c>
      <c r="AY111" s="34">
        <v>0</v>
      </c>
      <c r="AZ111" s="18">
        <v>0</v>
      </c>
      <c r="BA111" s="34">
        <v>1</v>
      </c>
      <c r="BB111" s="18">
        <v>0</v>
      </c>
      <c r="BC111" s="34">
        <v>0</v>
      </c>
      <c r="BD111" s="18">
        <v>0</v>
      </c>
      <c r="BE111" s="34">
        <v>0</v>
      </c>
      <c r="BF111" s="18">
        <v>0</v>
      </c>
      <c r="BG111" s="34">
        <v>0</v>
      </c>
      <c r="BH111" s="18">
        <v>0</v>
      </c>
      <c r="BI111" s="34">
        <v>1</v>
      </c>
      <c r="BJ111" s="18">
        <v>1</v>
      </c>
      <c r="BK111" s="34">
        <v>0</v>
      </c>
      <c r="BL111" s="18">
        <v>1</v>
      </c>
      <c r="BM111" s="34" t="s">
        <v>30</v>
      </c>
      <c r="BN111" s="38">
        <v>1</v>
      </c>
      <c r="BO111" s="39">
        <v>0</v>
      </c>
      <c r="BP111" s="39">
        <v>0</v>
      </c>
      <c r="BQ111" s="39">
        <v>1</v>
      </c>
      <c r="BR111" s="12">
        <f t="shared" si="54"/>
        <v>0.3</v>
      </c>
      <c r="BS111" s="12">
        <f t="shared" si="55"/>
        <v>0.47016234598162726</v>
      </c>
      <c r="BT111" s="12">
        <f t="shared" si="56"/>
        <v>0</v>
      </c>
      <c r="BU111" s="12">
        <f t="shared" si="57"/>
        <v>3</v>
      </c>
      <c r="BV111" s="14" t="str">
        <f t="shared" si="58"/>
        <v>High</v>
      </c>
      <c r="BW111" s="14" t="str">
        <f t="shared" si="59"/>
        <v/>
      </c>
      <c r="BX111" s="14" t="str">
        <f t="shared" si="60"/>
        <v>Record</v>
      </c>
      <c r="BY111" s="14" t="str">
        <f t="shared" si="61"/>
        <v/>
      </c>
      <c r="BZ111" s="37">
        <f t="shared" si="62"/>
        <v>0.63636363636363635</v>
      </c>
      <c r="CA111" s="15">
        <f t="shared" si="63"/>
        <v>-7.5187969924811894E-4</v>
      </c>
      <c r="CB111" s="16">
        <f t="shared" si="64"/>
        <v>-2.5062656641603965E-3</v>
      </c>
      <c r="CC111" s="9" t="str">
        <f t="shared" si="65"/>
        <v/>
      </c>
      <c r="CD111" s="9" t="str">
        <f t="shared" si="66"/>
        <v/>
      </c>
      <c r="CE111" s="15">
        <f t="shared" si="67"/>
        <v>0.10303030303030303</v>
      </c>
      <c r="CF111" s="15">
        <f t="shared" si="68"/>
        <v>0.3</v>
      </c>
      <c r="CG111" s="15">
        <f t="shared" si="69"/>
        <v>0.34343434343434343</v>
      </c>
      <c r="CH111" s="9" t="str">
        <f t="shared" si="70"/>
        <v/>
      </c>
      <c r="CI111" s="9" t="str">
        <f t="shared" si="71"/>
        <v/>
      </c>
    </row>
    <row r="112" spans="1:87" x14ac:dyDescent="0.25">
      <c r="A112" s="33">
        <v>571</v>
      </c>
      <c r="B112" s="33">
        <v>646</v>
      </c>
      <c r="C112" s="17" t="s">
        <v>132</v>
      </c>
      <c r="D112" s="18">
        <v>5</v>
      </c>
      <c r="E112" s="34">
        <v>0</v>
      </c>
      <c r="F112" s="18">
        <v>0</v>
      </c>
      <c r="G112" s="34">
        <v>0</v>
      </c>
      <c r="H112" s="18">
        <v>0</v>
      </c>
      <c r="I112" s="34">
        <v>0</v>
      </c>
      <c r="J112" s="18">
        <v>0</v>
      </c>
      <c r="K112" s="34">
        <v>0</v>
      </c>
      <c r="L112" s="18">
        <v>0</v>
      </c>
      <c r="M112" s="34">
        <v>0</v>
      </c>
      <c r="N112" s="18">
        <v>0</v>
      </c>
      <c r="O112" s="34">
        <v>0</v>
      </c>
      <c r="P112" s="18">
        <v>0</v>
      </c>
      <c r="Q112" s="34">
        <v>0</v>
      </c>
      <c r="R112" s="18">
        <v>0</v>
      </c>
      <c r="S112" s="34">
        <v>0</v>
      </c>
      <c r="T112" s="18">
        <v>0</v>
      </c>
      <c r="U112" s="34">
        <v>0</v>
      </c>
      <c r="V112" s="18">
        <v>0</v>
      </c>
      <c r="W112" s="34">
        <v>0</v>
      </c>
      <c r="X112" s="18">
        <v>0</v>
      </c>
      <c r="Y112" s="34">
        <v>0</v>
      </c>
      <c r="Z112" s="18">
        <v>0</v>
      </c>
      <c r="AA112" s="34">
        <v>1</v>
      </c>
      <c r="AB112" s="18">
        <v>0</v>
      </c>
      <c r="AC112" s="34">
        <v>0</v>
      </c>
      <c r="AD112" s="18">
        <v>0</v>
      </c>
      <c r="AE112" s="34">
        <v>1</v>
      </c>
      <c r="AF112" s="18">
        <v>0</v>
      </c>
      <c r="AG112" s="34">
        <v>0</v>
      </c>
      <c r="AH112" s="18">
        <v>3</v>
      </c>
      <c r="AI112" s="34">
        <v>0</v>
      </c>
      <c r="AJ112" s="18">
        <v>0</v>
      </c>
      <c r="AK112" s="34">
        <v>0</v>
      </c>
      <c r="AL112" s="18">
        <v>1</v>
      </c>
      <c r="AM112" s="34">
        <v>1</v>
      </c>
      <c r="AN112" s="18">
        <v>0</v>
      </c>
      <c r="AO112" s="34">
        <v>0</v>
      </c>
      <c r="AP112" s="18">
        <v>0</v>
      </c>
      <c r="AQ112" s="34">
        <v>1</v>
      </c>
      <c r="AR112" s="18">
        <v>1</v>
      </c>
      <c r="AS112" s="34">
        <v>0</v>
      </c>
      <c r="AT112" s="18">
        <v>0</v>
      </c>
      <c r="AU112" s="34">
        <v>0</v>
      </c>
      <c r="AV112" s="18">
        <v>0</v>
      </c>
      <c r="AW112" s="34">
        <v>0</v>
      </c>
      <c r="AX112" s="18">
        <v>0</v>
      </c>
      <c r="AY112" s="34">
        <v>1</v>
      </c>
      <c r="AZ112" s="18">
        <v>0</v>
      </c>
      <c r="BA112" s="34">
        <v>0</v>
      </c>
      <c r="BB112" s="18">
        <v>0</v>
      </c>
      <c r="BC112" s="34">
        <v>0</v>
      </c>
      <c r="BD112" s="18">
        <v>0</v>
      </c>
      <c r="BE112" s="34">
        <v>0</v>
      </c>
      <c r="BF112" s="18">
        <v>0</v>
      </c>
      <c r="BG112" s="34">
        <v>0</v>
      </c>
      <c r="BH112" s="18">
        <v>0</v>
      </c>
      <c r="BI112" s="34">
        <v>0</v>
      </c>
      <c r="BJ112" s="18">
        <v>0</v>
      </c>
      <c r="BK112" s="34">
        <v>0</v>
      </c>
      <c r="BL112" s="18">
        <v>0</v>
      </c>
      <c r="BM112" s="34">
        <v>0</v>
      </c>
      <c r="BN112" s="38">
        <v>2</v>
      </c>
      <c r="BO112" s="39">
        <v>0</v>
      </c>
      <c r="BP112" s="39">
        <v>0</v>
      </c>
      <c r="BQ112" s="39">
        <v>0</v>
      </c>
      <c r="BR112" s="12">
        <f t="shared" si="54"/>
        <v>0.14285714285714285</v>
      </c>
      <c r="BS112" s="12">
        <f t="shared" si="55"/>
        <v>0.47809144373375745</v>
      </c>
      <c r="BT112" s="12">
        <f t="shared" si="56"/>
        <v>0</v>
      </c>
      <c r="BU112" s="12">
        <f t="shared" si="57"/>
        <v>3</v>
      </c>
      <c r="BV112" s="14" t="str">
        <f t="shared" si="58"/>
        <v/>
      </c>
      <c r="BW112" s="14" t="str">
        <f t="shared" si="59"/>
        <v/>
      </c>
      <c r="BX112" s="14" t="str">
        <f t="shared" si="60"/>
        <v/>
      </c>
      <c r="BY112" s="14" t="str">
        <f t="shared" si="61"/>
        <v/>
      </c>
      <c r="BZ112" s="37" t="str">
        <f t="shared" si="62"/>
        <v/>
      </c>
      <c r="CA112" s="15">
        <f t="shared" si="63"/>
        <v>-5.1948051948051939E-3</v>
      </c>
      <c r="CB112" s="16">
        <f t="shared" si="64"/>
        <v>-3.6363636363636362E-2</v>
      </c>
      <c r="CC112" s="9" t="str">
        <f t="shared" si="65"/>
        <v/>
      </c>
      <c r="CD112" s="9" t="str">
        <f t="shared" si="66"/>
        <v/>
      </c>
      <c r="CE112" s="15">
        <f t="shared" si="67"/>
        <v>0</v>
      </c>
      <c r="CF112" s="15">
        <f t="shared" si="68"/>
        <v>0</v>
      </c>
      <c r="CG112" s="15" t="e">
        <f t="shared" si="69"/>
        <v>#DIV/0!</v>
      </c>
      <c r="CH112" s="9" t="str">
        <f t="shared" si="70"/>
        <v/>
      </c>
      <c r="CI112" s="9" t="str">
        <f t="shared" si="71"/>
        <v/>
      </c>
    </row>
    <row r="113" spans="1:87" x14ac:dyDescent="0.25">
      <c r="A113" s="33">
        <v>574</v>
      </c>
      <c r="B113" s="33">
        <v>648</v>
      </c>
      <c r="C113" s="17" t="s">
        <v>133</v>
      </c>
      <c r="D113" s="18">
        <v>4</v>
      </c>
      <c r="E113" s="34">
        <v>0</v>
      </c>
      <c r="F113" s="18">
        <v>0</v>
      </c>
      <c r="G113" s="34">
        <v>0</v>
      </c>
      <c r="H113" s="18">
        <v>0</v>
      </c>
      <c r="I113" s="34">
        <v>0</v>
      </c>
      <c r="J113" s="18">
        <v>0</v>
      </c>
      <c r="K113" s="34">
        <v>0</v>
      </c>
      <c r="L113" s="18">
        <v>0</v>
      </c>
      <c r="M113" s="34">
        <v>0</v>
      </c>
      <c r="N113" s="18">
        <v>0</v>
      </c>
      <c r="O113" s="34">
        <v>0</v>
      </c>
      <c r="P113" s="18">
        <v>0</v>
      </c>
      <c r="Q113" s="34">
        <v>0</v>
      </c>
      <c r="R113" s="18">
        <v>0</v>
      </c>
      <c r="S113" s="34">
        <v>0</v>
      </c>
      <c r="T113" s="18">
        <v>0</v>
      </c>
      <c r="U113" s="34">
        <v>0</v>
      </c>
      <c r="V113" s="18">
        <v>0</v>
      </c>
      <c r="W113" s="34">
        <v>0</v>
      </c>
      <c r="X113" s="18">
        <v>0</v>
      </c>
      <c r="Y113" s="34">
        <v>1</v>
      </c>
      <c r="Z113" s="18">
        <v>3</v>
      </c>
      <c r="AA113" s="34">
        <v>0</v>
      </c>
      <c r="AB113" s="18">
        <v>0</v>
      </c>
      <c r="AC113" s="34">
        <v>0</v>
      </c>
      <c r="AD113" s="18">
        <v>0</v>
      </c>
      <c r="AE113" s="34">
        <v>10</v>
      </c>
      <c r="AF113" s="18">
        <v>3</v>
      </c>
      <c r="AG113" s="34">
        <v>22</v>
      </c>
      <c r="AH113" s="18">
        <v>0</v>
      </c>
      <c r="AI113" s="34">
        <v>1</v>
      </c>
      <c r="AJ113" s="18">
        <v>186</v>
      </c>
      <c r="AK113" s="34">
        <v>1</v>
      </c>
      <c r="AL113" s="18">
        <v>6</v>
      </c>
      <c r="AM113" s="34">
        <v>0</v>
      </c>
      <c r="AN113" s="18">
        <v>4</v>
      </c>
      <c r="AO113" s="34">
        <v>2</v>
      </c>
      <c r="AP113" s="18">
        <v>8</v>
      </c>
      <c r="AQ113" s="34">
        <v>34</v>
      </c>
      <c r="AR113" s="18">
        <v>0</v>
      </c>
      <c r="AS113" s="34">
        <v>0</v>
      </c>
      <c r="AT113" s="18">
        <v>5</v>
      </c>
      <c r="AU113" s="34">
        <v>0</v>
      </c>
      <c r="AV113" s="18">
        <v>3</v>
      </c>
      <c r="AW113" s="34">
        <v>0</v>
      </c>
      <c r="AX113" s="18">
        <v>2</v>
      </c>
      <c r="AY113" s="34">
        <v>18</v>
      </c>
      <c r="AZ113" s="18">
        <v>17</v>
      </c>
      <c r="BA113" s="34">
        <v>0</v>
      </c>
      <c r="BB113" s="18">
        <v>0</v>
      </c>
      <c r="BC113" s="34">
        <v>0</v>
      </c>
      <c r="BD113" s="18">
        <v>0</v>
      </c>
      <c r="BE113" s="34">
        <v>0</v>
      </c>
      <c r="BF113" s="18">
        <v>4</v>
      </c>
      <c r="BG113" s="34">
        <v>0</v>
      </c>
      <c r="BH113" s="18">
        <v>2</v>
      </c>
      <c r="BI113" s="34">
        <v>1</v>
      </c>
      <c r="BJ113" s="18">
        <v>22</v>
      </c>
      <c r="BK113" s="34">
        <v>7</v>
      </c>
      <c r="BL113" s="18">
        <v>1</v>
      </c>
      <c r="BM113" s="34">
        <v>0</v>
      </c>
      <c r="BN113" s="38">
        <v>3</v>
      </c>
      <c r="BO113" s="39">
        <v>18</v>
      </c>
      <c r="BP113" s="39">
        <v>2</v>
      </c>
      <c r="BQ113" s="39">
        <v>1</v>
      </c>
      <c r="BR113" s="12">
        <f t="shared" si="54"/>
        <v>4.666666666666667</v>
      </c>
      <c r="BS113" s="12">
        <f t="shared" si="55"/>
        <v>7.2548834128008801</v>
      </c>
      <c r="BT113" s="12">
        <f t="shared" si="56"/>
        <v>1</v>
      </c>
      <c r="BU113" s="12">
        <f t="shared" si="57"/>
        <v>186</v>
      </c>
      <c r="BV113" s="14" t="str">
        <f t="shared" si="58"/>
        <v/>
      </c>
      <c r="BW113" s="14" t="str">
        <f t="shared" si="59"/>
        <v/>
      </c>
      <c r="BX113" s="14" t="str">
        <f t="shared" si="60"/>
        <v/>
      </c>
      <c r="BY113" s="14" t="str">
        <f t="shared" si="61"/>
        <v/>
      </c>
      <c r="BZ113" s="37" t="str">
        <f t="shared" si="62"/>
        <v/>
      </c>
      <c r="CA113" s="15">
        <f t="shared" si="63"/>
        <v>6.2337662337662331E-2</v>
      </c>
      <c r="CB113" s="16">
        <f t="shared" si="64"/>
        <v>1.3358070500927641E-2</v>
      </c>
      <c r="CC113" s="9" t="str">
        <f t="shared" si="65"/>
        <v/>
      </c>
      <c r="CD113" s="9" t="str">
        <f t="shared" si="66"/>
        <v/>
      </c>
      <c r="CE113" s="15">
        <f t="shared" si="67"/>
        <v>0.56363636363636371</v>
      </c>
      <c r="CF113" s="15">
        <f t="shared" si="68"/>
        <v>3.3636363636363638</v>
      </c>
      <c r="CG113" s="15">
        <f t="shared" si="69"/>
        <v>0.16756756756756758</v>
      </c>
      <c r="CH113" s="9" t="str">
        <f t="shared" si="70"/>
        <v/>
      </c>
      <c r="CI113" s="9" t="str">
        <f t="shared" si="71"/>
        <v/>
      </c>
    </row>
    <row r="114" spans="1:87" x14ac:dyDescent="0.25">
      <c r="A114" s="33">
        <v>575</v>
      </c>
      <c r="B114" s="33">
        <v>649</v>
      </c>
      <c r="C114" s="17" t="s">
        <v>134</v>
      </c>
      <c r="D114" s="18">
        <v>1</v>
      </c>
      <c r="E114" s="34">
        <v>182</v>
      </c>
      <c r="F114" s="18">
        <v>0</v>
      </c>
      <c r="G114" s="34">
        <v>167</v>
      </c>
      <c r="H114" s="18">
        <v>195</v>
      </c>
      <c r="I114" s="34">
        <v>260</v>
      </c>
      <c r="J114" s="18">
        <v>0</v>
      </c>
      <c r="K114" s="34">
        <v>200</v>
      </c>
      <c r="L114" s="18">
        <v>110</v>
      </c>
      <c r="M114" s="34">
        <v>170</v>
      </c>
      <c r="N114" s="18">
        <v>62</v>
      </c>
      <c r="O114" s="34">
        <v>120</v>
      </c>
      <c r="P114" s="18">
        <v>250</v>
      </c>
      <c r="Q114" s="34">
        <v>240</v>
      </c>
      <c r="R114" s="18">
        <v>110</v>
      </c>
      <c r="S114" s="34">
        <v>280</v>
      </c>
      <c r="T114" s="18">
        <v>0</v>
      </c>
      <c r="U114" s="34">
        <v>103</v>
      </c>
      <c r="V114" s="18">
        <v>0</v>
      </c>
      <c r="W114" s="34">
        <v>30</v>
      </c>
      <c r="X114" s="18">
        <v>257</v>
      </c>
      <c r="Y114" s="34">
        <v>463</v>
      </c>
      <c r="Z114" s="18">
        <v>413</v>
      </c>
      <c r="AA114" s="34">
        <v>422</v>
      </c>
      <c r="AB114" s="18">
        <v>375</v>
      </c>
      <c r="AC114" s="34">
        <v>294</v>
      </c>
      <c r="AD114" s="18">
        <v>410</v>
      </c>
      <c r="AE114" s="34">
        <v>400</v>
      </c>
      <c r="AF114" s="18">
        <v>602</v>
      </c>
      <c r="AG114" s="34">
        <v>232</v>
      </c>
      <c r="AH114" s="18">
        <v>556</v>
      </c>
      <c r="AI114" s="34">
        <v>558</v>
      </c>
      <c r="AJ114" s="18">
        <v>550</v>
      </c>
      <c r="AK114" s="34">
        <v>659</v>
      </c>
      <c r="AL114" s="18">
        <v>684</v>
      </c>
      <c r="AM114" s="34">
        <v>537</v>
      </c>
      <c r="AN114" s="18">
        <v>541</v>
      </c>
      <c r="AO114" s="34">
        <v>626</v>
      </c>
      <c r="AP114" s="18">
        <v>355</v>
      </c>
      <c r="AQ114" s="34">
        <v>535</v>
      </c>
      <c r="AR114" s="18">
        <v>427</v>
      </c>
      <c r="AS114" s="34">
        <v>384</v>
      </c>
      <c r="AT114" s="18">
        <v>423</v>
      </c>
      <c r="AU114" s="34">
        <v>486</v>
      </c>
      <c r="AV114" s="18">
        <v>445</v>
      </c>
      <c r="AW114" s="34">
        <v>370</v>
      </c>
      <c r="AX114" s="18">
        <v>363</v>
      </c>
      <c r="AY114" s="34">
        <v>497</v>
      </c>
      <c r="AZ114" s="18">
        <v>571</v>
      </c>
      <c r="BA114" s="34">
        <v>390</v>
      </c>
      <c r="BB114" s="18">
        <v>537</v>
      </c>
      <c r="BC114" s="34">
        <v>431</v>
      </c>
      <c r="BD114" s="18">
        <v>510</v>
      </c>
      <c r="BE114" s="34">
        <v>333</v>
      </c>
      <c r="BF114" s="18">
        <v>353</v>
      </c>
      <c r="BG114" s="34">
        <v>397</v>
      </c>
      <c r="BH114" s="18">
        <v>447</v>
      </c>
      <c r="BI114" s="34">
        <v>552</v>
      </c>
      <c r="BJ114" s="18">
        <v>470</v>
      </c>
      <c r="BK114" s="34">
        <v>568</v>
      </c>
      <c r="BL114" s="18">
        <v>494</v>
      </c>
      <c r="BM114" s="34">
        <v>393</v>
      </c>
      <c r="BN114" s="38">
        <v>376</v>
      </c>
      <c r="BO114" s="39">
        <v>327</v>
      </c>
      <c r="BP114" s="39">
        <v>265</v>
      </c>
      <c r="BQ114" s="39">
        <v>268</v>
      </c>
      <c r="BR114" s="12">
        <f t="shared" si="54"/>
        <v>424.38095238095241</v>
      </c>
      <c r="BS114" s="12">
        <f t="shared" si="55"/>
        <v>93.794709973684661</v>
      </c>
      <c r="BT114" s="12">
        <f t="shared" si="56"/>
        <v>397</v>
      </c>
      <c r="BU114" s="12">
        <f t="shared" si="57"/>
        <v>684</v>
      </c>
      <c r="BV114" s="14" t="str">
        <f t="shared" si="58"/>
        <v/>
      </c>
      <c r="BW114" s="14" t="str">
        <f t="shared" si="59"/>
        <v/>
      </c>
      <c r="BX114" s="14" t="str">
        <f t="shared" si="60"/>
        <v/>
      </c>
      <c r="BY114" s="14" t="str">
        <f t="shared" si="61"/>
        <v/>
      </c>
      <c r="BZ114" s="37">
        <f t="shared" si="62"/>
        <v>0</v>
      </c>
      <c r="CA114" s="15">
        <f t="shared" si="63"/>
        <v>2.4376623376623376</v>
      </c>
      <c r="CB114" s="16">
        <f t="shared" si="64"/>
        <v>5.7440427615472493E-3</v>
      </c>
      <c r="CC114" s="9" t="str">
        <f t="shared" si="65"/>
        <v/>
      </c>
      <c r="CD114" s="9" t="str">
        <f t="shared" si="66"/>
        <v/>
      </c>
      <c r="CE114" s="15">
        <f t="shared" si="67"/>
        <v>7.6363636363636367</v>
      </c>
      <c r="CF114" s="15">
        <f t="shared" si="68"/>
        <v>449.81818181818181</v>
      </c>
      <c r="CG114" s="15">
        <f t="shared" si="69"/>
        <v>1.6976556184316895E-2</v>
      </c>
      <c r="CH114" s="9" t="str">
        <f t="shared" si="70"/>
        <v/>
      </c>
      <c r="CI114" s="9" t="str">
        <f t="shared" si="71"/>
        <v/>
      </c>
    </row>
    <row r="115" spans="1:87" x14ac:dyDescent="0.25">
      <c r="A115" s="33">
        <v>578</v>
      </c>
      <c r="B115" s="33">
        <v>652</v>
      </c>
      <c r="C115" s="17" t="s">
        <v>135</v>
      </c>
      <c r="D115" s="18">
        <v>1</v>
      </c>
      <c r="E115" s="34">
        <v>0</v>
      </c>
      <c r="F115" s="18">
        <v>0</v>
      </c>
      <c r="G115" s="34">
        <v>63</v>
      </c>
      <c r="H115" s="18">
        <v>0</v>
      </c>
      <c r="I115" s="34">
        <v>0</v>
      </c>
      <c r="J115" s="18">
        <v>0</v>
      </c>
      <c r="K115" s="34">
        <v>920</v>
      </c>
      <c r="L115" s="18">
        <v>460</v>
      </c>
      <c r="M115" s="34">
        <v>61</v>
      </c>
      <c r="N115" s="18">
        <v>0</v>
      </c>
      <c r="O115" s="34">
        <v>25</v>
      </c>
      <c r="P115" s="18">
        <v>17</v>
      </c>
      <c r="Q115" s="34">
        <v>50</v>
      </c>
      <c r="R115" s="18">
        <v>0</v>
      </c>
      <c r="S115" s="34">
        <v>240</v>
      </c>
      <c r="T115" s="18">
        <v>0</v>
      </c>
      <c r="U115" s="34">
        <v>67</v>
      </c>
      <c r="V115" s="18">
        <v>0</v>
      </c>
      <c r="W115" s="34">
        <v>160</v>
      </c>
      <c r="X115" s="18">
        <v>254</v>
      </c>
      <c r="Y115" s="34">
        <v>220</v>
      </c>
      <c r="Z115" s="18">
        <v>79</v>
      </c>
      <c r="AA115" s="34">
        <v>792</v>
      </c>
      <c r="AB115" s="18">
        <v>434</v>
      </c>
      <c r="AC115" s="34">
        <v>86</v>
      </c>
      <c r="AD115" s="18">
        <v>329</v>
      </c>
      <c r="AE115" s="34">
        <v>1200</v>
      </c>
      <c r="AF115" s="18">
        <v>564</v>
      </c>
      <c r="AG115" s="34">
        <v>300</v>
      </c>
      <c r="AH115" s="18">
        <v>400</v>
      </c>
      <c r="AI115" s="34">
        <v>58</v>
      </c>
      <c r="AJ115" s="18">
        <v>66</v>
      </c>
      <c r="AK115" s="34">
        <v>15</v>
      </c>
      <c r="AL115" s="18">
        <v>8</v>
      </c>
      <c r="AM115" s="34">
        <v>343</v>
      </c>
      <c r="AN115" s="18">
        <v>228</v>
      </c>
      <c r="AO115" s="34">
        <v>150</v>
      </c>
      <c r="AP115" s="18">
        <v>75</v>
      </c>
      <c r="AQ115" s="34">
        <v>61</v>
      </c>
      <c r="AR115" s="18">
        <v>386</v>
      </c>
      <c r="AS115" s="34">
        <v>562</v>
      </c>
      <c r="AT115" s="18">
        <v>47</v>
      </c>
      <c r="AU115" s="34">
        <v>125</v>
      </c>
      <c r="AV115" s="18">
        <v>910</v>
      </c>
      <c r="AW115" s="34">
        <v>23</v>
      </c>
      <c r="AX115" s="18">
        <v>136</v>
      </c>
      <c r="AY115" s="34">
        <v>241</v>
      </c>
      <c r="AZ115" s="18">
        <v>605</v>
      </c>
      <c r="BA115" s="34">
        <v>226</v>
      </c>
      <c r="BB115" s="18">
        <v>225</v>
      </c>
      <c r="BC115" s="34">
        <v>349</v>
      </c>
      <c r="BD115" s="18">
        <v>204</v>
      </c>
      <c r="BE115" s="34">
        <v>247</v>
      </c>
      <c r="BF115" s="18">
        <v>250</v>
      </c>
      <c r="BG115" s="34">
        <v>138</v>
      </c>
      <c r="BH115" s="18">
        <v>83</v>
      </c>
      <c r="BI115" s="34">
        <v>123</v>
      </c>
      <c r="BJ115" s="18">
        <v>243</v>
      </c>
      <c r="BK115" s="34">
        <v>114</v>
      </c>
      <c r="BL115" s="18">
        <v>63</v>
      </c>
      <c r="BM115" s="34">
        <v>96</v>
      </c>
      <c r="BN115" s="38">
        <v>25</v>
      </c>
      <c r="BO115" s="39">
        <v>45</v>
      </c>
      <c r="BP115" s="39">
        <v>25</v>
      </c>
      <c r="BQ115" s="39">
        <v>90</v>
      </c>
      <c r="BR115" s="12">
        <f t="shared" si="54"/>
        <v>169.0952380952381</v>
      </c>
      <c r="BS115" s="12">
        <f t="shared" si="55"/>
        <v>135.82485220382341</v>
      </c>
      <c r="BT115" s="12">
        <f t="shared" si="56"/>
        <v>136</v>
      </c>
      <c r="BU115" s="12">
        <f t="shared" si="57"/>
        <v>1200</v>
      </c>
      <c r="BV115" s="14" t="str">
        <f t="shared" si="58"/>
        <v/>
      </c>
      <c r="BW115" s="14" t="str">
        <f t="shared" si="59"/>
        <v/>
      </c>
      <c r="BX115" s="14" t="str">
        <f t="shared" si="60"/>
        <v/>
      </c>
      <c r="BY115" s="14" t="str">
        <f t="shared" si="61"/>
        <v/>
      </c>
      <c r="BZ115" s="37">
        <f t="shared" si="62"/>
        <v>0</v>
      </c>
      <c r="CA115" s="15">
        <f t="shared" si="63"/>
        <v>-13.498701298701299</v>
      </c>
      <c r="CB115" s="16">
        <f t="shared" si="64"/>
        <v>-7.9828985433040622E-2</v>
      </c>
      <c r="CC115" s="9" t="str">
        <f t="shared" si="65"/>
        <v/>
      </c>
      <c r="CD115" s="9" t="str">
        <f t="shared" si="66"/>
        <v>decreasing</v>
      </c>
      <c r="CE115" s="15">
        <f t="shared" si="67"/>
        <v>-20.518181818181812</v>
      </c>
      <c r="CF115" s="15">
        <f t="shared" si="68"/>
        <v>173.63636363636363</v>
      </c>
      <c r="CG115" s="15">
        <f t="shared" si="69"/>
        <v>-0.11816753926701568</v>
      </c>
      <c r="CH115" s="9" t="str">
        <f t="shared" si="70"/>
        <v/>
      </c>
      <c r="CI115" s="9" t="str">
        <f t="shared" si="71"/>
        <v>decreasing</v>
      </c>
    </row>
    <row r="116" spans="1:87" x14ac:dyDescent="0.25">
      <c r="A116" s="33">
        <v>583</v>
      </c>
      <c r="B116" s="33">
        <v>657</v>
      </c>
      <c r="C116" s="17" t="s">
        <v>136</v>
      </c>
      <c r="D116" s="18">
        <v>2</v>
      </c>
      <c r="E116" s="34">
        <v>0</v>
      </c>
      <c r="F116" s="18">
        <v>0</v>
      </c>
      <c r="G116" s="34">
        <v>0</v>
      </c>
      <c r="H116" s="18">
        <v>0</v>
      </c>
      <c r="I116" s="34">
        <v>0</v>
      </c>
      <c r="J116" s="18">
        <v>0</v>
      </c>
      <c r="K116" s="34">
        <v>0</v>
      </c>
      <c r="L116" s="18">
        <v>0</v>
      </c>
      <c r="M116" s="34">
        <v>0</v>
      </c>
      <c r="N116" s="18">
        <v>0</v>
      </c>
      <c r="O116" s="34">
        <v>0</v>
      </c>
      <c r="P116" s="18">
        <v>1</v>
      </c>
      <c r="Q116" s="34">
        <v>3</v>
      </c>
      <c r="R116" s="18">
        <v>0</v>
      </c>
      <c r="S116" s="34">
        <v>0</v>
      </c>
      <c r="T116" s="18">
        <v>0</v>
      </c>
      <c r="U116" s="34">
        <v>0</v>
      </c>
      <c r="V116" s="18">
        <v>0</v>
      </c>
      <c r="W116" s="34">
        <v>1</v>
      </c>
      <c r="X116" s="18">
        <v>0</v>
      </c>
      <c r="Y116" s="34">
        <v>2</v>
      </c>
      <c r="Z116" s="18">
        <v>2</v>
      </c>
      <c r="AA116" s="34">
        <v>1</v>
      </c>
      <c r="AB116" s="18">
        <v>2</v>
      </c>
      <c r="AC116" s="34">
        <v>1</v>
      </c>
      <c r="AD116" s="18">
        <v>0</v>
      </c>
      <c r="AE116" s="34">
        <v>3</v>
      </c>
      <c r="AF116" s="18">
        <v>7</v>
      </c>
      <c r="AG116" s="34">
        <v>1</v>
      </c>
      <c r="AH116" s="18">
        <v>0</v>
      </c>
      <c r="AI116" s="34">
        <v>2</v>
      </c>
      <c r="AJ116" s="18">
        <v>5</v>
      </c>
      <c r="AK116" s="34">
        <v>2</v>
      </c>
      <c r="AL116" s="18">
        <v>4</v>
      </c>
      <c r="AM116" s="34">
        <v>2</v>
      </c>
      <c r="AN116" s="18">
        <v>7</v>
      </c>
      <c r="AO116" s="34">
        <v>1</v>
      </c>
      <c r="AP116" s="18">
        <v>7</v>
      </c>
      <c r="AQ116" s="34">
        <v>8</v>
      </c>
      <c r="AR116" s="18">
        <v>5</v>
      </c>
      <c r="AS116" s="34">
        <v>20</v>
      </c>
      <c r="AT116" s="18">
        <v>9</v>
      </c>
      <c r="AU116" s="34">
        <v>4</v>
      </c>
      <c r="AV116" s="18">
        <v>11</v>
      </c>
      <c r="AW116" s="34">
        <v>5</v>
      </c>
      <c r="AX116" s="18">
        <v>7</v>
      </c>
      <c r="AY116" s="34">
        <v>15</v>
      </c>
      <c r="AZ116" s="18">
        <v>7</v>
      </c>
      <c r="BA116" s="34">
        <v>12</v>
      </c>
      <c r="BB116" s="18">
        <v>11</v>
      </c>
      <c r="BC116" s="34">
        <v>8</v>
      </c>
      <c r="BD116" s="18">
        <v>13</v>
      </c>
      <c r="BE116" s="34">
        <v>54</v>
      </c>
      <c r="BF116" s="18">
        <v>37</v>
      </c>
      <c r="BG116" s="34">
        <v>27</v>
      </c>
      <c r="BH116" s="18">
        <v>26</v>
      </c>
      <c r="BI116" s="34">
        <v>68</v>
      </c>
      <c r="BJ116" s="18">
        <v>67</v>
      </c>
      <c r="BK116" s="34">
        <v>92</v>
      </c>
      <c r="BL116" s="18">
        <v>49</v>
      </c>
      <c r="BM116" s="34">
        <v>40</v>
      </c>
      <c r="BN116" s="38">
        <v>24</v>
      </c>
      <c r="BO116" s="39">
        <v>57</v>
      </c>
      <c r="BP116" s="39">
        <v>81</v>
      </c>
      <c r="BQ116" s="39">
        <v>71</v>
      </c>
      <c r="BR116" s="12">
        <f t="shared" si="54"/>
        <v>36.714285714285715</v>
      </c>
      <c r="BS116" s="12">
        <f t="shared" si="55"/>
        <v>27.599171830225011</v>
      </c>
      <c r="BT116" s="12">
        <f t="shared" si="56"/>
        <v>27</v>
      </c>
      <c r="BU116" s="12">
        <f t="shared" si="57"/>
        <v>92</v>
      </c>
      <c r="BV116" s="14" t="str">
        <f t="shared" si="58"/>
        <v/>
      </c>
      <c r="BW116" s="14" t="str">
        <f t="shared" si="59"/>
        <v/>
      </c>
      <c r="BX116" s="14" t="str">
        <f t="shared" si="60"/>
        <v/>
      </c>
      <c r="BY116" s="14" t="str">
        <f t="shared" si="61"/>
        <v/>
      </c>
      <c r="BZ116" s="37">
        <f t="shared" si="62"/>
        <v>0</v>
      </c>
      <c r="CA116" s="15">
        <f t="shared" si="63"/>
        <v>3.0558441558441558</v>
      </c>
      <c r="CB116" s="16">
        <f t="shared" si="64"/>
        <v>8.3233109303148214E-2</v>
      </c>
      <c r="CC116" s="9" t="str">
        <f t="shared" si="65"/>
        <v>increasing</v>
      </c>
      <c r="CD116" s="9" t="str">
        <f t="shared" si="66"/>
        <v/>
      </c>
      <c r="CE116" s="15">
        <f t="shared" si="67"/>
        <v>4.7181818181818178</v>
      </c>
      <c r="CF116" s="15">
        <f t="shared" si="68"/>
        <v>43.727272727272727</v>
      </c>
      <c r="CG116" s="15">
        <f t="shared" si="69"/>
        <v>0.10790020790020789</v>
      </c>
      <c r="CH116" s="9" t="str">
        <f t="shared" si="70"/>
        <v>increasing</v>
      </c>
      <c r="CI116" s="9" t="str">
        <f t="shared" si="71"/>
        <v/>
      </c>
    </row>
    <row r="117" spans="1:87" x14ac:dyDescent="0.25">
      <c r="A117" s="33">
        <v>551</v>
      </c>
      <c r="B117" s="33">
        <v>659</v>
      </c>
      <c r="C117" s="17" t="s">
        <v>137</v>
      </c>
      <c r="D117" s="18">
        <v>1</v>
      </c>
      <c r="E117" s="34">
        <v>85</v>
      </c>
      <c r="F117" s="18">
        <v>0</v>
      </c>
      <c r="G117" s="34">
        <v>21</v>
      </c>
      <c r="H117" s="18">
        <v>163</v>
      </c>
      <c r="I117" s="34">
        <v>15</v>
      </c>
      <c r="J117" s="18">
        <v>0</v>
      </c>
      <c r="K117" s="34">
        <v>0</v>
      </c>
      <c r="L117" s="18">
        <v>2</v>
      </c>
      <c r="M117" s="34">
        <v>240</v>
      </c>
      <c r="N117" s="18">
        <v>0</v>
      </c>
      <c r="O117" s="34">
        <v>0</v>
      </c>
      <c r="P117" s="18">
        <v>29</v>
      </c>
      <c r="Q117" s="34">
        <v>18</v>
      </c>
      <c r="R117" s="18">
        <v>130</v>
      </c>
      <c r="S117" s="34">
        <v>33</v>
      </c>
      <c r="T117" s="18">
        <v>0</v>
      </c>
      <c r="U117" s="34">
        <v>15</v>
      </c>
      <c r="V117" s="18">
        <v>0</v>
      </c>
      <c r="W117" s="34">
        <v>51</v>
      </c>
      <c r="X117" s="18">
        <v>30</v>
      </c>
      <c r="Y117" s="34">
        <v>392</v>
      </c>
      <c r="Z117" s="18">
        <v>180</v>
      </c>
      <c r="AA117" s="34">
        <v>339</v>
      </c>
      <c r="AB117" s="18">
        <v>60</v>
      </c>
      <c r="AC117" s="34">
        <v>54</v>
      </c>
      <c r="AD117" s="18">
        <v>28</v>
      </c>
      <c r="AE117" s="34">
        <v>201</v>
      </c>
      <c r="AF117" s="18">
        <v>408</v>
      </c>
      <c r="AG117" s="34">
        <v>160</v>
      </c>
      <c r="AH117" s="18">
        <v>149</v>
      </c>
      <c r="AI117" s="34">
        <v>8</v>
      </c>
      <c r="AJ117" s="18">
        <v>216</v>
      </c>
      <c r="AK117" s="34">
        <v>13</v>
      </c>
      <c r="AL117" s="18">
        <v>232</v>
      </c>
      <c r="AM117" s="34">
        <v>176</v>
      </c>
      <c r="AN117" s="18">
        <v>53</v>
      </c>
      <c r="AO117" s="34">
        <v>510</v>
      </c>
      <c r="AP117" s="18">
        <v>78</v>
      </c>
      <c r="AQ117" s="34">
        <v>168</v>
      </c>
      <c r="AR117" s="18">
        <v>248</v>
      </c>
      <c r="AS117" s="34">
        <v>545</v>
      </c>
      <c r="AT117" s="18">
        <v>24</v>
      </c>
      <c r="AU117" s="34">
        <v>94</v>
      </c>
      <c r="AV117" s="18">
        <v>120</v>
      </c>
      <c r="AW117" s="34">
        <v>220</v>
      </c>
      <c r="AX117" s="18">
        <v>494</v>
      </c>
      <c r="AY117" s="34">
        <v>8</v>
      </c>
      <c r="AZ117" s="18">
        <v>399</v>
      </c>
      <c r="BA117" s="34">
        <v>12</v>
      </c>
      <c r="BB117" s="18">
        <v>540</v>
      </c>
      <c r="BC117" s="34">
        <v>337</v>
      </c>
      <c r="BD117" s="18">
        <v>645</v>
      </c>
      <c r="BE117" s="34">
        <v>146</v>
      </c>
      <c r="BF117" s="18">
        <v>151</v>
      </c>
      <c r="BG117" s="34">
        <v>62</v>
      </c>
      <c r="BH117" s="18">
        <v>7</v>
      </c>
      <c r="BI117" s="34">
        <v>1027</v>
      </c>
      <c r="BJ117" s="18">
        <v>104</v>
      </c>
      <c r="BK117" s="34">
        <v>4</v>
      </c>
      <c r="BL117" s="18">
        <v>155</v>
      </c>
      <c r="BM117" s="34">
        <v>144</v>
      </c>
      <c r="BN117" s="38">
        <v>387</v>
      </c>
      <c r="BO117" s="39">
        <v>63</v>
      </c>
      <c r="BP117" s="39">
        <v>86</v>
      </c>
      <c r="BQ117" s="39">
        <v>422</v>
      </c>
      <c r="BR117" s="12">
        <f t="shared" si="54"/>
        <v>257.76190476190476</v>
      </c>
      <c r="BS117" s="12">
        <f t="shared" si="55"/>
        <v>262.23308425175964</v>
      </c>
      <c r="BT117" s="12">
        <f t="shared" si="56"/>
        <v>151</v>
      </c>
      <c r="BU117" s="12">
        <f t="shared" si="57"/>
        <v>1027</v>
      </c>
      <c r="BV117" s="14" t="str">
        <f t="shared" si="58"/>
        <v/>
      </c>
      <c r="BW117" s="14" t="str">
        <f t="shared" si="59"/>
        <v/>
      </c>
      <c r="BX117" s="14" t="str">
        <f t="shared" si="60"/>
        <v/>
      </c>
      <c r="BY117" s="14" t="str">
        <f t="shared" si="61"/>
        <v/>
      </c>
      <c r="BZ117" s="37">
        <f t="shared" si="62"/>
        <v>0</v>
      </c>
      <c r="CA117" s="15">
        <f t="shared" si="63"/>
        <v>-1.8324675324675326</v>
      </c>
      <c r="CB117" s="16">
        <f t="shared" si="64"/>
        <v>-7.1091480106813569E-3</v>
      </c>
      <c r="CC117" s="9" t="str">
        <f t="shared" si="65"/>
        <v/>
      </c>
      <c r="CD117" s="9" t="str">
        <f t="shared" si="66"/>
        <v/>
      </c>
      <c r="CE117" s="15">
        <f t="shared" si="67"/>
        <v>-22.545454545454547</v>
      </c>
      <c r="CF117" s="15">
        <f t="shared" si="68"/>
        <v>252.90909090909091</v>
      </c>
      <c r="CG117" s="15">
        <f t="shared" si="69"/>
        <v>-8.9144500359453635E-2</v>
      </c>
      <c r="CH117" s="9" t="str">
        <f t="shared" si="70"/>
        <v/>
      </c>
      <c r="CI117" s="9" t="str">
        <f t="shared" si="71"/>
        <v>decreasing</v>
      </c>
    </row>
    <row r="118" spans="1:87" x14ac:dyDescent="0.25">
      <c r="A118" s="33">
        <v>584</v>
      </c>
      <c r="B118" s="33">
        <v>676</v>
      </c>
      <c r="C118" s="17" t="s">
        <v>138</v>
      </c>
      <c r="D118" s="18">
        <v>1</v>
      </c>
      <c r="E118" s="34">
        <v>0</v>
      </c>
      <c r="F118" s="18">
        <v>0</v>
      </c>
      <c r="G118" s="34">
        <v>17</v>
      </c>
      <c r="H118" s="18">
        <v>12</v>
      </c>
      <c r="I118" s="34">
        <v>12</v>
      </c>
      <c r="J118" s="18">
        <v>0</v>
      </c>
      <c r="K118" s="34">
        <v>18</v>
      </c>
      <c r="L118" s="18">
        <v>15</v>
      </c>
      <c r="M118" s="34">
        <v>10</v>
      </c>
      <c r="N118" s="18">
        <v>0</v>
      </c>
      <c r="O118" s="34">
        <v>45</v>
      </c>
      <c r="P118" s="18">
        <v>14</v>
      </c>
      <c r="Q118" s="34">
        <v>27</v>
      </c>
      <c r="R118" s="18">
        <v>1</v>
      </c>
      <c r="S118" s="34">
        <v>6</v>
      </c>
      <c r="T118" s="18">
        <v>0</v>
      </c>
      <c r="U118" s="34">
        <v>4</v>
      </c>
      <c r="V118" s="18">
        <v>0</v>
      </c>
      <c r="W118" s="34">
        <v>10</v>
      </c>
      <c r="X118" s="18">
        <v>93</v>
      </c>
      <c r="Y118" s="34">
        <v>240</v>
      </c>
      <c r="Z118" s="18">
        <v>139</v>
      </c>
      <c r="AA118" s="34">
        <v>104</v>
      </c>
      <c r="AB118" s="18">
        <v>80</v>
      </c>
      <c r="AC118" s="34">
        <v>40</v>
      </c>
      <c r="AD118" s="18">
        <v>196</v>
      </c>
      <c r="AE118" s="34">
        <v>92</v>
      </c>
      <c r="AF118" s="18">
        <v>261</v>
      </c>
      <c r="AG118" s="34">
        <v>103</v>
      </c>
      <c r="AH118" s="18">
        <v>141</v>
      </c>
      <c r="AI118" s="34">
        <v>132</v>
      </c>
      <c r="AJ118" s="18">
        <v>128</v>
      </c>
      <c r="AK118" s="34">
        <v>182</v>
      </c>
      <c r="AL118" s="18">
        <v>148</v>
      </c>
      <c r="AM118" s="34">
        <v>274</v>
      </c>
      <c r="AN118" s="18">
        <v>235</v>
      </c>
      <c r="AO118" s="34">
        <v>299</v>
      </c>
      <c r="AP118" s="18">
        <v>186</v>
      </c>
      <c r="AQ118" s="34">
        <v>270</v>
      </c>
      <c r="AR118" s="18">
        <v>242</v>
      </c>
      <c r="AS118" s="34">
        <v>282</v>
      </c>
      <c r="AT118" s="18">
        <v>220</v>
      </c>
      <c r="AU118" s="34">
        <v>239</v>
      </c>
      <c r="AV118" s="18">
        <v>196</v>
      </c>
      <c r="AW118" s="34">
        <v>344</v>
      </c>
      <c r="AX118" s="18">
        <v>245</v>
      </c>
      <c r="AY118" s="34">
        <v>266</v>
      </c>
      <c r="AZ118" s="18">
        <v>248</v>
      </c>
      <c r="BA118" s="34">
        <v>309</v>
      </c>
      <c r="BB118" s="18">
        <v>343</v>
      </c>
      <c r="BC118" s="34">
        <v>253</v>
      </c>
      <c r="BD118" s="18">
        <v>300</v>
      </c>
      <c r="BE118" s="34">
        <v>184</v>
      </c>
      <c r="BF118" s="18">
        <v>177</v>
      </c>
      <c r="BG118" s="34">
        <v>159</v>
      </c>
      <c r="BH118" s="18">
        <v>125</v>
      </c>
      <c r="BI118" s="34">
        <v>278</v>
      </c>
      <c r="BJ118" s="18">
        <v>218</v>
      </c>
      <c r="BK118" s="34">
        <v>221</v>
      </c>
      <c r="BL118" s="18">
        <v>144</v>
      </c>
      <c r="BM118" s="34">
        <v>134</v>
      </c>
      <c r="BN118" s="38">
        <v>200</v>
      </c>
      <c r="BO118" s="39">
        <v>125</v>
      </c>
      <c r="BP118" s="39">
        <v>164</v>
      </c>
      <c r="BQ118" s="39">
        <v>244</v>
      </c>
      <c r="BR118" s="12">
        <f t="shared" si="54"/>
        <v>222.9047619047619</v>
      </c>
      <c r="BS118" s="12">
        <f t="shared" si="55"/>
        <v>68.85920763551141</v>
      </c>
      <c r="BT118" s="12">
        <f t="shared" si="56"/>
        <v>221</v>
      </c>
      <c r="BU118" s="12">
        <f t="shared" si="57"/>
        <v>344</v>
      </c>
      <c r="BV118" s="14" t="str">
        <f t="shared" si="58"/>
        <v/>
      </c>
      <c r="BW118" s="14" t="str">
        <f t="shared" si="59"/>
        <v>Low</v>
      </c>
      <c r="BX118" s="14" t="str">
        <f t="shared" si="60"/>
        <v/>
      </c>
      <c r="BY118" s="14" t="str">
        <f t="shared" si="61"/>
        <v/>
      </c>
      <c r="BZ118" s="37">
        <f t="shared" si="62"/>
        <v>0</v>
      </c>
      <c r="CA118" s="15">
        <f t="shared" si="63"/>
        <v>-5.3038961038961041</v>
      </c>
      <c r="CB118" s="16">
        <f t="shared" si="64"/>
        <v>-2.3794449515449304E-2</v>
      </c>
      <c r="CC118" s="9" t="str">
        <f t="shared" si="65"/>
        <v/>
      </c>
      <c r="CD118" s="9" t="str">
        <f t="shared" si="66"/>
        <v/>
      </c>
      <c r="CE118" s="15">
        <f t="shared" si="67"/>
        <v>-8.245454545454546</v>
      </c>
      <c r="CF118" s="15">
        <f t="shared" si="68"/>
        <v>199.36363636363637</v>
      </c>
      <c r="CG118" s="15">
        <f t="shared" si="69"/>
        <v>-4.1358869129046967E-2</v>
      </c>
      <c r="CH118" s="9" t="str">
        <f t="shared" si="70"/>
        <v/>
      </c>
      <c r="CI118" s="9" t="str">
        <f t="shared" si="71"/>
        <v/>
      </c>
    </row>
    <row r="119" spans="1:87" x14ac:dyDescent="0.25">
      <c r="A119" s="33">
        <v>587</v>
      </c>
      <c r="B119" s="33">
        <v>677</v>
      </c>
      <c r="C119" s="17" t="s">
        <v>139</v>
      </c>
      <c r="D119" s="18">
        <v>1</v>
      </c>
      <c r="E119" s="34">
        <v>0</v>
      </c>
      <c r="F119" s="18">
        <v>0</v>
      </c>
      <c r="G119" s="34">
        <v>0</v>
      </c>
      <c r="H119" s="18">
        <v>0</v>
      </c>
      <c r="I119" s="34">
        <v>0</v>
      </c>
      <c r="J119" s="18">
        <v>0</v>
      </c>
      <c r="K119" s="34">
        <v>0</v>
      </c>
      <c r="L119" s="18">
        <v>0</v>
      </c>
      <c r="M119" s="34">
        <v>0</v>
      </c>
      <c r="N119" s="18">
        <v>0</v>
      </c>
      <c r="O119" s="34">
        <v>0</v>
      </c>
      <c r="P119" s="18">
        <v>0</v>
      </c>
      <c r="Q119" s="34">
        <v>0</v>
      </c>
      <c r="R119" s="18">
        <v>0</v>
      </c>
      <c r="S119" s="34">
        <v>0</v>
      </c>
      <c r="T119" s="18">
        <v>0</v>
      </c>
      <c r="U119" s="34">
        <v>0</v>
      </c>
      <c r="V119" s="18">
        <v>0</v>
      </c>
      <c r="W119" s="34">
        <v>0</v>
      </c>
      <c r="X119" s="18">
        <v>0</v>
      </c>
      <c r="Y119" s="34">
        <v>87</v>
      </c>
      <c r="Z119" s="18">
        <v>2</v>
      </c>
      <c r="AA119" s="34">
        <v>10</v>
      </c>
      <c r="AB119" s="18">
        <v>54</v>
      </c>
      <c r="AC119" s="34">
        <v>8</v>
      </c>
      <c r="AD119" s="18">
        <v>19</v>
      </c>
      <c r="AE119" s="34">
        <v>5</v>
      </c>
      <c r="AF119" s="18">
        <v>42</v>
      </c>
      <c r="AG119" s="34">
        <v>35</v>
      </c>
      <c r="AH119" s="18">
        <v>51</v>
      </c>
      <c r="AI119" s="34">
        <v>30</v>
      </c>
      <c r="AJ119" s="18">
        <v>26</v>
      </c>
      <c r="AK119" s="34">
        <v>22</v>
      </c>
      <c r="AL119" s="18">
        <v>19</v>
      </c>
      <c r="AM119" s="34">
        <v>30</v>
      </c>
      <c r="AN119" s="18">
        <v>6</v>
      </c>
      <c r="AO119" s="34">
        <v>7</v>
      </c>
      <c r="AP119" s="18">
        <v>12</v>
      </c>
      <c r="AQ119" s="34">
        <v>31</v>
      </c>
      <c r="AR119" s="18">
        <v>25</v>
      </c>
      <c r="AS119" s="34">
        <v>33</v>
      </c>
      <c r="AT119" s="18">
        <v>19</v>
      </c>
      <c r="AU119" s="34">
        <v>11</v>
      </c>
      <c r="AV119" s="18">
        <v>11</v>
      </c>
      <c r="AW119" s="34">
        <v>28</v>
      </c>
      <c r="AX119" s="18">
        <v>40</v>
      </c>
      <c r="AY119" s="34">
        <v>32</v>
      </c>
      <c r="AZ119" s="18">
        <v>7</v>
      </c>
      <c r="BA119" s="34">
        <v>16</v>
      </c>
      <c r="BB119" s="18">
        <v>16</v>
      </c>
      <c r="BC119" s="34">
        <v>6</v>
      </c>
      <c r="BD119" s="18">
        <v>25</v>
      </c>
      <c r="BE119" s="34">
        <v>0</v>
      </c>
      <c r="BF119" s="18">
        <v>23</v>
      </c>
      <c r="BG119" s="34">
        <v>15</v>
      </c>
      <c r="BH119" s="18">
        <v>7</v>
      </c>
      <c r="BI119" s="34">
        <v>1</v>
      </c>
      <c r="BJ119" s="18">
        <v>23</v>
      </c>
      <c r="BK119" s="34">
        <v>24</v>
      </c>
      <c r="BL119" s="18">
        <v>6</v>
      </c>
      <c r="BM119" s="34">
        <v>1</v>
      </c>
      <c r="BN119" s="38">
        <v>1</v>
      </c>
      <c r="BO119" s="39">
        <v>1</v>
      </c>
      <c r="BP119" s="39">
        <v>4</v>
      </c>
      <c r="BQ119" s="39">
        <v>55</v>
      </c>
      <c r="BR119" s="12">
        <f t="shared" si="54"/>
        <v>15.761904761904763</v>
      </c>
      <c r="BS119" s="12">
        <f t="shared" si="55"/>
        <v>14.835446612437261</v>
      </c>
      <c r="BT119" s="12">
        <f t="shared" si="56"/>
        <v>15</v>
      </c>
      <c r="BU119" s="12">
        <f t="shared" si="57"/>
        <v>87</v>
      </c>
      <c r="BV119" s="14" t="str">
        <f t="shared" si="58"/>
        <v/>
      </c>
      <c r="BW119" s="14" t="str">
        <f t="shared" si="59"/>
        <v/>
      </c>
      <c r="BX119" s="14" t="str">
        <f t="shared" si="60"/>
        <v/>
      </c>
      <c r="BY119" s="14" t="str">
        <f t="shared" si="61"/>
        <v/>
      </c>
      <c r="BZ119" s="37">
        <f t="shared" si="62"/>
        <v>9.0909090909090912E-2</v>
      </c>
      <c r="CA119" s="15">
        <f t="shared" si="63"/>
        <v>-0.80389610389610422</v>
      </c>
      <c r="CB119" s="16">
        <f t="shared" si="64"/>
        <v>-5.1002471848393315E-2</v>
      </c>
      <c r="CC119" s="9" t="str">
        <f t="shared" si="65"/>
        <v/>
      </c>
      <c r="CD119" s="9" t="str">
        <f t="shared" si="66"/>
        <v/>
      </c>
      <c r="CE119" s="15">
        <f t="shared" si="67"/>
        <v>-0.39090909090909093</v>
      </c>
      <c r="CF119" s="15">
        <f t="shared" si="68"/>
        <v>11.909090909090908</v>
      </c>
      <c r="CG119" s="15">
        <f t="shared" si="69"/>
        <v>-3.2824427480916032E-2</v>
      </c>
      <c r="CH119" s="9" t="str">
        <f t="shared" si="70"/>
        <v/>
      </c>
      <c r="CI119" s="9" t="str">
        <f t="shared" si="71"/>
        <v/>
      </c>
    </row>
    <row r="120" spans="1:87" x14ac:dyDescent="0.25">
      <c r="A120" s="33">
        <v>596</v>
      </c>
      <c r="B120" s="33">
        <v>688</v>
      </c>
      <c r="C120" s="17" t="s">
        <v>140</v>
      </c>
      <c r="D120" s="18">
        <v>5</v>
      </c>
      <c r="E120" s="34">
        <v>0</v>
      </c>
      <c r="F120" s="18">
        <v>0</v>
      </c>
      <c r="G120" s="34">
        <v>0</v>
      </c>
      <c r="H120" s="18">
        <v>0</v>
      </c>
      <c r="I120" s="34">
        <v>0</v>
      </c>
      <c r="J120" s="18">
        <v>0</v>
      </c>
      <c r="K120" s="34">
        <v>0</v>
      </c>
      <c r="L120" s="18">
        <v>0</v>
      </c>
      <c r="M120" s="34">
        <v>0</v>
      </c>
      <c r="N120" s="18">
        <v>0</v>
      </c>
      <c r="O120" s="34">
        <v>0</v>
      </c>
      <c r="P120" s="18">
        <v>0</v>
      </c>
      <c r="Q120" s="34">
        <v>0</v>
      </c>
      <c r="R120" s="18">
        <v>0</v>
      </c>
      <c r="S120" s="34">
        <v>0</v>
      </c>
      <c r="T120" s="18">
        <v>0</v>
      </c>
      <c r="U120" s="34">
        <v>0</v>
      </c>
      <c r="V120" s="18">
        <v>0</v>
      </c>
      <c r="W120" s="34">
        <v>0</v>
      </c>
      <c r="X120" s="18">
        <v>0</v>
      </c>
      <c r="Y120" s="34">
        <v>0</v>
      </c>
      <c r="Z120" s="18">
        <v>0</v>
      </c>
      <c r="AA120" s="34">
        <v>0</v>
      </c>
      <c r="AB120" s="18">
        <v>0</v>
      </c>
      <c r="AC120" s="34">
        <v>0</v>
      </c>
      <c r="AD120" s="18">
        <v>0</v>
      </c>
      <c r="AE120" s="34">
        <v>0</v>
      </c>
      <c r="AF120" s="18">
        <v>0</v>
      </c>
      <c r="AG120" s="34">
        <v>0</v>
      </c>
      <c r="AH120" s="18">
        <v>0</v>
      </c>
      <c r="AI120" s="34">
        <v>0</v>
      </c>
      <c r="AJ120" s="18">
        <v>0</v>
      </c>
      <c r="AK120" s="34">
        <v>0</v>
      </c>
      <c r="AL120" s="18">
        <v>0</v>
      </c>
      <c r="AM120" s="34">
        <v>0</v>
      </c>
      <c r="AN120" s="18">
        <v>0</v>
      </c>
      <c r="AO120" s="34">
        <v>0</v>
      </c>
      <c r="AP120" s="18">
        <v>0</v>
      </c>
      <c r="AQ120" s="34">
        <v>0</v>
      </c>
      <c r="AR120" s="18">
        <v>0</v>
      </c>
      <c r="AS120" s="34">
        <v>5</v>
      </c>
      <c r="AT120" s="18">
        <v>0</v>
      </c>
      <c r="AU120" s="34">
        <v>0</v>
      </c>
      <c r="AV120" s="18">
        <v>0</v>
      </c>
      <c r="AW120" s="34">
        <v>0</v>
      </c>
      <c r="AX120" s="18">
        <v>0</v>
      </c>
      <c r="AY120" s="34">
        <v>0</v>
      </c>
      <c r="AZ120" s="18">
        <v>0</v>
      </c>
      <c r="BA120" s="34">
        <v>0</v>
      </c>
      <c r="BB120" s="18">
        <v>0</v>
      </c>
      <c r="BC120" s="34">
        <v>0</v>
      </c>
      <c r="BD120" s="18">
        <v>0</v>
      </c>
      <c r="BE120" s="34">
        <v>0</v>
      </c>
      <c r="BF120" s="18">
        <v>0</v>
      </c>
      <c r="BG120" s="34">
        <v>0</v>
      </c>
      <c r="BH120" s="18">
        <v>0</v>
      </c>
      <c r="BI120" s="34">
        <v>0</v>
      </c>
      <c r="BJ120" s="18">
        <v>0</v>
      </c>
      <c r="BK120" s="34">
        <v>0</v>
      </c>
      <c r="BL120" s="18">
        <v>0</v>
      </c>
      <c r="BM120" s="34">
        <v>0</v>
      </c>
      <c r="BN120" s="38">
        <v>2</v>
      </c>
      <c r="BO120" s="39">
        <v>0</v>
      </c>
      <c r="BP120" s="39">
        <v>0</v>
      </c>
      <c r="BQ120" s="39">
        <v>0</v>
      </c>
      <c r="BR120" s="12">
        <f t="shared" si="54"/>
        <v>9.5238095238095233E-2</v>
      </c>
      <c r="BS120" s="12">
        <f t="shared" si="55"/>
        <v>0.43643578047198472</v>
      </c>
      <c r="BT120" s="12">
        <f t="shared" si="56"/>
        <v>0</v>
      </c>
      <c r="BU120" s="12">
        <f t="shared" si="57"/>
        <v>5</v>
      </c>
      <c r="BV120" s="14" t="str">
        <f t="shared" si="58"/>
        <v/>
      </c>
      <c r="BW120" s="14" t="str">
        <f t="shared" si="59"/>
        <v/>
      </c>
      <c r="BX120" s="14" t="str">
        <f t="shared" si="60"/>
        <v/>
      </c>
      <c r="BY120" s="14" t="str">
        <f t="shared" si="61"/>
        <v/>
      </c>
      <c r="BZ120" s="37" t="str">
        <f t="shared" si="62"/>
        <v/>
      </c>
      <c r="CA120" s="15">
        <f t="shared" si="63"/>
        <v>-6.4935064935064929E-2</v>
      </c>
      <c r="CB120" s="16">
        <f t="shared" si="64"/>
        <v>-0.68181818181818177</v>
      </c>
      <c r="CC120" s="9" t="str">
        <f t="shared" si="65"/>
        <v/>
      </c>
      <c r="CD120" s="9" t="str">
        <f t="shared" si="66"/>
        <v/>
      </c>
      <c r="CE120" s="15">
        <f t="shared" si="67"/>
        <v>0</v>
      </c>
      <c r="CF120" s="15">
        <f t="shared" si="68"/>
        <v>0</v>
      </c>
      <c r="CG120" s="15" t="e">
        <f t="shared" si="69"/>
        <v>#DIV/0!</v>
      </c>
      <c r="CH120" s="9" t="str">
        <f t="shared" si="70"/>
        <v/>
      </c>
      <c r="CI120" s="9" t="str">
        <f t="shared" si="71"/>
        <v/>
      </c>
    </row>
    <row r="121" spans="1:87" x14ac:dyDescent="0.25">
      <c r="A121" s="33">
        <v>597</v>
      </c>
      <c r="B121" s="33">
        <v>689</v>
      </c>
      <c r="C121" s="17" t="s">
        <v>141</v>
      </c>
      <c r="D121" s="18">
        <v>1</v>
      </c>
      <c r="E121" s="34">
        <v>0</v>
      </c>
      <c r="F121" s="18">
        <v>0</v>
      </c>
      <c r="G121" s="34">
        <v>0</v>
      </c>
      <c r="H121" s="18">
        <v>0</v>
      </c>
      <c r="I121" s="34">
        <v>0</v>
      </c>
      <c r="J121" s="18">
        <v>0</v>
      </c>
      <c r="K121" s="34">
        <v>0</v>
      </c>
      <c r="L121" s="18">
        <v>0</v>
      </c>
      <c r="M121" s="34">
        <v>0</v>
      </c>
      <c r="N121" s="18">
        <v>0</v>
      </c>
      <c r="O121" s="34">
        <v>0</v>
      </c>
      <c r="P121" s="18">
        <v>0</v>
      </c>
      <c r="Q121" s="34">
        <v>0</v>
      </c>
      <c r="R121" s="18">
        <v>0</v>
      </c>
      <c r="S121" s="34">
        <v>0</v>
      </c>
      <c r="T121" s="18">
        <v>0</v>
      </c>
      <c r="U121" s="34">
        <v>0</v>
      </c>
      <c r="V121" s="18">
        <v>0</v>
      </c>
      <c r="W121" s="34">
        <v>0</v>
      </c>
      <c r="X121" s="18">
        <v>3</v>
      </c>
      <c r="Y121" s="34">
        <v>4</v>
      </c>
      <c r="Z121" s="18">
        <v>9</v>
      </c>
      <c r="AA121" s="34">
        <v>4</v>
      </c>
      <c r="AB121" s="18">
        <v>0</v>
      </c>
      <c r="AC121" s="34">
        <v>3</v>
      </c>
      <c r="AD121" s="18">
        <v>6</v>
      </c>
      <c r="AE121" s="34">
        <v>3</v>
      </c>
      <c r="AF121" s="18">
        <v>43</v>
      </c>
      <c r="AG121" s="34">
        <v>35</v>
      </c>
      <c r="AH121" s="18">
        <v>1</v>
      </c>
      <c r="AI121" s="34">
        <v>5</v>
      </c>
      <c r="AJ121" s="18">
        <v>66</v>
      </c>
      <c r="AK121" s="34">
        <v>3</v>
      </c>
      <c r="AL121" s="18">
        <v>16</v>
      </c>
      <c r="AM121" s="34">
        <v>7</v>
      </c>
      <c r="AN121" s="18">
        <v>0</v>
      </c>
      <c r="AO121" s="34">
        <v>6</v>
      </c>
      <c r="AP121" s="18">
        <v>8</v>
      </c>
      <c r="AQ121" s="34">
        <v>33</v>
      </c>
      <c r="AR121" s="18">
        <v>35</v>
      </c>
      <c r="AS121" s="34">
        <v>8</v>
      </c>
      <c r="AT121" s="18">
        <v>2</v>
      </c>
      <c r="AU121" s="34">
        <v>8</v>
      </c>
      <c r="AV121" s="18">
        <v>2</v>
      </c>
      <c r="AW121" s="34">
        <v>2</v>
      </c>
      <c r="AX121" s="18">
        <v>1</v>
      </c>
      <c r="AY121" s="34">
        <v>17</v>
      </c>
      <c r="AZ121" s="18">
        <v>13</v>
      </c>
      <c r="BA121" s="34">
        <v>10</v>
      </c>
      <c r="BB121" s="18">
        <v>0</v>
      </c>
      <c r="BC121" s="34">
        <v>4</v>
      </c>
      <c r="BD121" s="18">
        <v>5</v>
      </c>
      <c r="BE121" s="34">
        <v>2</v>
      </c>
      <c r="BF121" s="18">
        <v>40</v>
      </c>
      <c r="BG121" s="34">
        <v>11</v>
      </c>
      <c r="BH121" s="18">
        <v>13</v>
      </c>
      <c r="BI121" s="34">
        <v>8</v>
      </c>
      <c r="BJ121" s="18">
        <v>4</v>
      </c>
      <c r="BK121" s="34">
        <v>13</v>
      </c>
      <c r="BL121" s="18">
        <v>8</v>
      </c>
      <c r="BM121" s="34">
        <v>7</v>
      </c>
      <c r="BN121" s="38">
        <v>18</v>
      </c>
      <c r="BO121" s="39">
        <v>10</v>
      </c>
      <c r="BP121" s="39">
        <v>15</v>
      </c>
      <c r="BQ121" s="39">
        <v>44</v>
      </c>
      <c r="BR121" s="12">
        <f t="shared" si="54"/>
        <v>11.666666666666666</v>
      </c>
      <c r="BS121" s="12">
        <f t="shared" si="55"/>
        <v>11.372481406154654</v>
      </c>
      <c r="BT121" s="12">
        <f t="shared" si="56"/>
        <v>10</v>
      </c>
      <c r="BU121" s="12">
        <f t="shared" si="57"/>
        <v>66</v>
      </c>
      <c r="BV121" s="14" t="str">
        <f t="shared" si="58"/>
        <v/>
      </c>
      <c r="BW121" s="14" t="str">
        <f t="shared" si="59"/>
        <v/>
      </c>
      <c r="BX121" s="14" t="str">
        <f t="shared" si="60"/>
        <v/>
      </c>
      <c r="BY121" s="14" t="str">
        <f t="shared" si="61"/>
        <v/>
      </c>
      <c r="BZ121" s="37">
        <f t="shared" si="62"/>
        <v>0</v>
      </c>
      <c r="CA121" s="15">
        <f t="shared" si="63"/>
        <v>0.31168831168831168</v>
      </c>
      <c r="CB121" s="16">
        <f t="shared" si="64"/>
        <v>2.6716141001855289E-2</v>
      </c>
      <c r="CC121" s="9" t="str">
        <f t="shared" si="65"/>
        <v/>
      </c>
      <c r="CD121" s="9" t="str">
        <f t="shared" si="66"/>
        <v/>
      </c>
      <c r="CE121" s="15">
        <f t="shared" si="67"/>
        <v>-0.13636363636363633</v>
      </c>
      <c r="CF121" s="15">
        <f t="shared" si="68"/>
        <v>10.454545454545455</v>
      </c>
      <c r="CG121" s="15">
        <f t="shared" si="69"/>
        <v>-1.3043478260869561E-2</v>
      </c>
      <c r="CH121" s="9" t="str">
        <f t="shared" si="70"/>
        <v/>
      </c>
      <c r="CI121" s="9" t="str">
        <f t="shared" si="71"/>
        <v/>
      </c>
    </row>
    <row r="122" spans="1:87" x14ac:dyDescent="0.25">
      <c r="A122" s="33">
        <v>598</v>
      </c>
      <c r="B122" s="33">
        <v>690</v>
      </c>
      <c r="C122" s="17" t="s">
        <v>142</v>
      </c>
      <c r="D122" s="18">
        <v>5</v>
      </c>
      <c r="E122" s="34">
        <v>0</v>
      </c>
      <c r="F122" s="18">
        <v>0</v>
      </c>
      <c r="G122" s="34">
        <v>0</v>
      </c>
      <c r="H122" s="18">
        <v>0</v>
      </c>
      <c r="I122" s="34">
        <v>0</v>
      </c>
      <c r="J122" s="18">
        <v>0</v>
      </c>
      <c r="K122" s="34">
        <v>0</v>
      </c>
      <c r="L122" s="18">
        <v>0</v>
      </c>
      <c r="M122" s="34">
        <v>0</v>
      </c>
      <c r="N122" s="18">
        <v>0</v>
      </c>
      <c r="O122" s="34">
        <v>1</v>
      </c>
      <c r="P122" s="18">
        <v>0</v>
      </c>
      <c r="Q122" s="34">
        <v>0</v>
      </c>
      <c r="R122" s="18">
        <v>0</v>
      </c>
      <c r="S122" s="34">
        <v>0</v>
      </c>
      <c r="T122" s="18">
        <v>0</v>
      </c>
      <c r="U122" s="34">
        <v>0</v>
      </c>
      <c r="V122" s="18">
        <v>0</v>
      </c>
      <c r="W122" s="34">
        <v>0</v>
      </c>
      <c r="X122" s="18">
        <v>0</v>
      </c>
      <c r="Y122" s="34">
        <v>1</v>
      </c>
      <c r="Z122" s="18">
        <v>0</v>
      </c>
      <c r="AA122" s="34">
        <v>0</v>
      </c>
      <c r="AB122" s="18">
        <v>0</v>
      </c>
      <c r="AC122" s="34">
        <v>0</v>
      </c>
      <c r="AD122" s="18">
        <v>2</v>
      </c>
      <c r="AE122" s="34">
        <v>0</v>
      </c>
      <c r="AF122" s="18">
        <v>0</v>
      </c>
      <c r="AG122" s="34">
        <v>0</v>
      </c>
      <c r="AH122" s="18">
        <v>0</v>
      </c>
      <c r="AI122" s="34">
        <v>0</v>
      </c>
      <c r="AJ122" s="18">
        <v>2</v>
      </c>
      <c r="AK122" s="34">
        <v>0</v>
      </c>
      <c r="AL122" s="18">
        <v>3</v>
      </c>
      <c r="AM122" s="34">
        <v>0</v>
      </c>
      <c r="AN122" s="18">
        <v>0</v>
      </c>
      <c r="AO122" s="34">
        <v>0</v>
      </c>
      <c r="AP122" s="18">
        <v>0</v>
      </c>
      <c r="AQ122" s="34">
        <v>0</v>
      </c>
      <c r="AR122" s="18">
        <v>0</v>
      </c>
      <c r="AS122" s="34">
        <v>2</v>
      </c>
      <c r="AT122" s="18">
        <v>0</v>
      </c>
      <c r="AU122" s="34">
        <v>0</v>
      </c>
      <c r="AV122" s="18">
        <v>3</v>
      </c>
      <c r="AW122" s="34">
        <v>0</v>
      </c>
      <c r="AX122" s="18">
        <v>1</v>
      </c>
      <c r="AY122" s="34">
        <v>0</v>
      </c>
      <c r="AZ122" s="18">
        <v>0</v>
      </c>
      <c r="BA122" s="34">
        <v>1</v>
      </c>
      <c r="BB122" s="18">
        <v>0</v>
      </c>
      <c r="BC122" s="34">
        <v>0</v>
      </c>
      <c r="BD122" s="18">
        <v>0</v>
      </c>
      <c r="BE122" s="34">
        <v>0</v>
      </c>
      <c r="BF122" s="18">
        <v>0</v>
      </c>
      <c r="BG122" s="34">
        <v>0</v>
      </c>
      <c r="BH122" s="18">
        <v>0</v>
      </c>
      <c r="BI122" s="34">
        <v>0</v>
      </c>
      <c r="BJ122" s="18">
        <v>0</v>
      </c>
      <c r="BK122" s="34">
        <v>0</v>
      </c>
      <c r="BL122" s="18">
        <v>1</v>
      </c>
      <c r="BM122" s="34">
        <v>0</v>
      </c>
      <c r="BN122" s="38">
        <v>0</v>
      </c>
      <c r="BO122" s="39">
        <v>0</v>
      </c>
      <c r="BP122" s="39">
        <v>0</v>
      </c>
      <c r="BQ122" s="39">
        <v>1</v>
      </c>
      <c r="BR122" s="12">
        <f t="shared" si="54"/>
        <v>0.19047619047619047</v>
      </c>
      <c r="BS122" s="12">
        <f t="shared" si="55"/>
        <v>0.40237390808147827</v>
      </c>
      <c r="BT122" s="12">
        <f t="shared" si="56"/>
        <v>0</v>
      </c>
      <c r="BU122" s="12">
        <f t="shared" si="57"/>
        <v>3</v>
      </c>
      <c r="BV122" s="14" t="str">
        <f t="shared" si="58"/>
        <v/>
      </c>
      <c r="BW122" s="14" t="str">
        <f t="shared" si="59"/>
        <v/>
      </c>
      <c r="BX122" s="14" t="str">
        <f t="shared" si="60"/>
        <v/>
      </c>
      <c r="BY122" s="14" t="str">
        <f t="shared" si="61"/>
        <v/>
      </c>
      <c r="BZ122" s="37" t="str">
        <f t="shared" si="62"/>
        <v/>
      </c>
      <c r="CA122" s="15">
        <f t="shared" si="63"/>
        <v>-5.0649350649350652E-2</v>
      </c>
      <c r="CB122" s="16">
        <f t="shared" si="64"/>
        <v>-0.26590909090909093</v>
      </c>
      <c r="CC122" s="9" t="str">
        <f t="shared" si="65"/>
        <v/>
      </c>
      <c r="CD122" s="9" t="str">
        <f t="shared" si="66"/>
        <v/>
      </c>
      <c r="CE122" s="15">
        <f t="shared" si="67"/>
        <v>3.6363636363636362E-2</v>
      </c>
      <c r="CF122" s="15">
        <f t="shared" si="68"/>
        <v>9.0909090909090912E-2</v>
      </c>
      <c r="CG122" s="15">
        <f t="shared" si="69"/>
        <v>0.39999999999999997</v>
      </c>
      <c r="CH122" s="9" t="str">
        <f t="shared" si="70"/>
        <v/>
      </c>
      <c r="CI122" s="9" t="str">
        <f t="shared" si="71"/>
        <v/>
      </c>
    </row>
    <row r="123" spans="1:87" x14ac:dyDescent="0.25">
      <c r="A123" s="33">
        <v>601</v>
      </c>
      <c r="B123" s="33">
        <v>693</v>
      </c>
      <c r="C123" s="17" t="s">
        <v>143</v>
      </c>
      <c r="D123" s="18">
        <v>2</v>
      </c>
      <c r="E123" s="34">
        <v>0</v>
      </c>
      <c r="F123" s="18">
        <v>0</v>
      </c>
      <c r="G123" s="34">
        <v>0</v>
      </c>
      <c r="H123" s="18">
        <v>1</v>
      </c>
      <c r="I123" s="34">
        <v>0</v>
      </c>
      <c r="J123" s="18">
        <v>0</v>
      </c>
      <c r="K123" s="34">
        <v>0</v>
      </c>
      <c r="L123" s="18">
        <v>0</v>
      </c>
      <c r="M123" s="34">
        <v>0</v>
      </c>
      <c r="N123" s="18">
        <v>0</v>
      </c>
      <c r="O123" s="34">
        <v>0</v>
      </c>
      <c r="P123" s="18">
        <v>1</v>
      </c>
      <c r="Q123" s="34">
        <v>0</v>
      </c>
      <c r="R123" s="18">
        <v>0</v>
      </c>
      <c r="S123" s="34">
        <v>0</v>
      </c>
      <c r="T123" s="18">
        <v>0</v>
      </c>
      <c r="U123" s="34">
        <v>0</v>
      </c>
      <c r="V123" s="18">
        <v>0</v>
      </c>
      <c r="W123" s="34">
        <v>0</v>
      </c>
      <c r="X123" s="18">
        <v>0</v>
      </c>
      <c r="Y123" s="34">
        <v>7</v>
      </c>
      <c r="Z123" s="18">
        <v>4</v>
      </c>
      <c r="AA123" s="34">
        <v>0</v>
      </c>
      <c r="AB123" s="18">
        <v>3</v>
      </c>
      <c r="AC123" s="34">
        <v>1</v>
      </c>
      <c r="AD123" s="18">
        <v>5</v>
      </c>
      <c r="AE123" s="34">
        <v>1</v>
      </c>
      <c r="AF123" s="18">
        <v>21</v>
      </c>
      <c r="AG123" s="34">
        <v>5</v>
      </c>
      <c r="AH123" s="18">
        <v>13</v>
      </c>
      <c r="AI123" s="34">
        <v>10</v>
      </c>
      <c r="AJ123" s="18">
        <v>5</v>
      </c>
      <c r="AK123" s="34">
        <v>9</v>
      </c>
      <c r="AL123" s="18">
        <v>1</v>
      </c>
      <c r="AM123" s="34">
        <v>6</v>
      </c>
      <c r="AN123" s="18">
        <v>1</v>
      </c>
      <c r="AO123" s="34">
        <v>5</v>
      </c>
      <c r="AP123" s="18">
        <v>3</v>
      </c>
      <c r="AQ123" s="34">
        <v>4</v>
      </c>
      <c r="AR123" s="18">
        <v>2</v>
      </c>
      <c r="AS123" s="34">
        <v>8</v>
      </c>
      <c r="AT123" s="18">
        <v>2</v>
      </c>
      <c r="AU123" s="34">
        <v>8</v>
      </c>
      <c r="AV123" s="18">
        <v>3</v>
      </c>
      <c r="AW123" s="34">
        <v>19</v>
      </c>
      <c r="AX123" s="18">
        <v>6</v>
      </c>
      <c r="AY123" s="34">
        <v>8</v>
      </c>
      <c r="AZ123" s="18">
        <v>3</v>
      </c>
      <c r="BA123" s="34">
        <v>29</v>
      </c>
      <c r="BB123" s="18">
        <v>3</v>
      </c>
      <c r="BC123" s="34">
        <v>2</v>
      </c>
      <c r="BD123" s="18">
        <v>12</v>
      </c>
      <c r="BE123" s="34">
        <v>1</v>
      </c>
      <c r="BF123" s="18">
        <v>3</v>
      </c>
      <c r="BG123" s="34">
        <v>8</v>
      </c>
      <c r="BH123" s="18">
        <v>1</v>
      </c>
      <c r="BI123" s="34">
        <v>11</v>
      </c>
      <c r="BJ123" s="18">
        <v>5</v>
      </c>
      <c r="BK123" s="34">
        <v>17</v>
      </c>
      <c r="BL123" s="18">
        <v>16</v>
      </c>
      <c r="BM123" s="34">
        <v>0</v>
      </c>
      <c r="BN123" s="38">
        <v>7</v>
      </c>
      <c r="BO123" s="39">
        <v>5</v>
      </c>
      <c r="BP123" s="39">
        <v>9</v>
      </c>
      <c r="BQ123" s="39">
        <v>8</v>
      </c>
      <c r="BR123" s="12">
        <f t="shared" si="54"/>
        <v>8.2380952380952372</v>
      </c>
      <c r="BS123" s="12">
        <f t="shared" si="55"/>
        <v>7.1687151003841816</v>
      </c>
      <c r="BT123" s="12">
        <f t="shared" si="56"/>
        <v>7</v>
      </c>
      <c r="BU123" s="12">
        <f t="shared" si="57"/>
        <v>29</v>
      </c>
      <c r="BV123" s="14" t="str">
        <f t="shared" si="58"/>
        <v/>
      </c>
      <c r="BW123" s="14" t="str">
        <f t="shared" si="59"/>
        <v>Low</v>
      </c>
      <c r="BX123" s="14" t="str">
        <f t="shared" si="60"/>
        <v/>
      </c>
      <c r="BY123" s="14" t="str">
        <f t="shared" si="61"/>
        <v/>
      </c>
      <c r="BZ123" s="37" t="str">
        <f t="shared" si="62"/>
        <v/>
      </c>
      <c r="CA123" s="15">
        <f t="shared" si="63"/>
        <v>1.5584415584415565E-2</v>
      </c>
      <c r="CB123" s="16">
        <f t="shared" si="64"/>
        <v>1.8917498686284791E-3</v>
      </c>
      <c r="CC123" s="9" t="str">
        <f t="shared" si="65"/>
        <v/>
      </c>
      <c r="CD123" s="9" t="str">
        <f t="shared" si="66"/>
        <v/>
      </c>
      <c r="CE123" s="15">
        <f t="shared" si="67"/>
        <v>0.55454545454545445</v>
      </c>
      <c r="CF123" s="15">
        <f t="shared" si="68"/>
        <v>6.9090909090909092</v>
      </c>
      <c r="CG123" s="15">
        <f t="shared" si="69"/>
        <v>8.0263157894736828E-2</v>
      </c>
      <c r="CH123" s="9" t="str">
        <f t="shared" si="70"/>
        <v/>
      </c>
      <c r="CI123" s="9" t="str">
        <f t="shared" si="71"/>
        <v/>
      </c>
    </row>
    <row r="124" spans="1:87" x14ac:dyDescent="0.25">
      <c r="A124" s="33">
        <v>605</v>
      </c>
      <c r="B124" s="33">
        <v>695</v>
      </c>
      <c r="C124" s="17" t="s">
        <v>144</v>
      </c>
      <c r="D124" s="18">
        <v>3</v>
      </c>
      <c r="E124" s="34">
        <v>0</v>
      </c>
      <c r="F124" s="18">
        <v>0</v>
      </c>
      <c r="G124" s="34">
        <v>0</v>
      </c>
      <c r="H124" s="18">
        <v>0</v>
      </c>
      <c r="I124" s="34">
        <v>0</v>
      </c>
      <c r="J124" s="18">
        <v>0</v>
      </c>
      <c r="K124" s="34">
        <v>0</v>
      </c>
      <c r="L124" s="18">
        <v>0</v>
      </c>
      <c r="M124" s="34">
        <v>0</v>
      </c>
      <c r="N124" s="18">
        <v>0</v>
      </c>
      <c r="O124" s="34">
        <v>0</v>
      </c>
      <c r="P124" s="18">
        <v>0</v>
      </c>
      <c r="Q124" s="34">
        <v>0</v>
      </c>
      <c r="R124" s="18">
        <v>0</v>
      </c>
      <c r="S124" s="34">
        <v>0</v>
      </c>
      <c r="T124" s="18">
        <v>0</v>
      </c>
      <c r="U124" s="34">
        <v>0</v>
      </c>
      <c r="V124" s="18">
        <v>0</v>
      </c>
      <c r="W124" s="34">
        <v>0</v>
      </c>
      <c r="X124" s="18">
        <v>0</v>
      </c>
      <c r="Y124" s="34">
        <v>2</v>
      </c>
      <c r="Z124" s="18">
        <v>1</v>
      </c>
      <c r="AA124" s="34">
        <v>0</v>
      </c>
      <c r="AB124" s="18">
        <v>2</v>
      </c>
      <c r="AC124" s="34">
        <v>2</v>
      </c>
      <c r="AD124" s="18">
        <v>0</v>
      </c>
      <c r="AE124" s="34">
        <v>3</v>
      </c>
      <c r="AF124" s="18">
        <v>2</v>
      </c>
      <c r="AG124" s="34">
        <v>1</v>
      </c>
      <c r="AH124" s="18">
        <v>0</v>
      </c>
      <c r="AI124" s="34">
        <v>0</v>
      </c>
      <c r="AJ124" s="18">
        <v>1</v>
      </c>
      <c r="AK124" s="34">
        <v>1</v>
      </c>
      <c r="AL124" s="18">
        <v>4</v>
      </c>
      <c r="AM124" s="34">
        <v>2</v>
      </c>
      <c r="AN124" s="18">
        <v>0</v>
      </c>
      <c r="AO124" s="34">
        <v>3</v>
      </c>
      <c r="AP124" s="18">
        <v>1</v>
      </c>
      <c r="AQ124" s="34">
        <v>0</v>
      </c>
      <c r="AR124" s="18">
        <v>9</v>
      </c>
      <c r="AS124" s="34">
        <v>5</v>
      </c>
      <c r="AT124" s="18">
        <v>2</v>
      </c>
      <c r="AU124" s="34">
        <v>0</v>
      </c>
      <c r="AV124" s="18">
        <v>3</v>
      </c>
      <c r="AW124" s="34">
        <v>2</v>
      </c>
      <c r="AX124" s="18">
        <v>4</v>
      </c>
      <c r="AY124" s="34">
        <v>9</v>
      </c>
      <c r="AZ124" s="18">
        <v>18</v>
      </c>
      <c r="BA124" s="34">
        <v>10</v>
      </c>
      <c r="BB124" s="18">
        <v>9</v>
      </c>
      <c r="BC124" s="34">
        <v>4</v>
      </c>
      <c r="BD124" s="18">
        <v>3</v>
      </c>
      <c r="BE124" s="34">
        <v>0</v>
      </c>
      <c r="BF124" s="18">
        <v>5</v>
      </c>
      <c r="BG124" s="34">
        <v>10</v>
      </c>
      <c r="BH124" s="18">
        <v>4</v>
      </c>
      <c r="BI124" s="34">
        <v>5</v>
      </c>
      <c r="BJ124" s="18">
        <v>9</v>
      </c>
      <c r="BK124" s="34">
        <v>12</v>
      </c>
      <c r="BL124" s="18">
        <v>6</v>
      </c>
      <c r="BM124" s="34">
        <v>3</v>
      </c>
      <c r="BN124" s="38">
        <v>4</v>
      </c>
      <c r="BO124" s="39">
        <v>8</v>
      </c>
      <c r="BP124" s="39">
        <v>3</v>
      </c>
      <c r="BQ124" s="39">
        <v>0</v>
      </c>
      <c r="BR124" s="12">
        <f t="shared" si="54"/>
        <v>6.0952380952380949</v>
      </c>
      <c r="BS124" s="12">
        <f t="shared" si="55"/>
        <v>4.3347982871727941</v>
      </c>
      <c r="BT124" s="12">
        <f t="shared" si="56"/>
        <v>5</v>
      </c>
      <c r="BU124" s="12">
        <f t="shared" si="57"/>
        <v>18</v>
      </c>
      <c r="BV124" s="14" t="str">
        <f t="shared" si="58"/>
        <v/>
      </c>
      <c r="BW124" s="14" t="str">
        <f t="shared" si="59"/>
        <v/>
      </c>
      <c r="BX124" s="14" t="str">
        <f t="shared" si="60"/>
        <v/>
      </c>
      <c r="BY124" s="14" t="str">
        <f t="shared" si="61"/>
        <v/>
      </c>
      <c r="BZ124" s="37">
        <f t="shared" si="62"/>
        <v>9.0909090909090912E-2</v>
      </c>
      <c r="CA124" s="15">
        <f t="shared" si="63"/>
        <v>0.14415584415584409</v>
      </c>
      <c r="CB124" s="16">
        <f t="shared" si="64"/>
        <v>2.3650568181818172E-2</v>
      </c>
      <c r="CC124" s="9" t="str">
        <f t="shared" si="65"/>
        <v/>
      </c>
      <c r="CD124" s="9" t="str">
        <f t="shared" si="66"/>
        <v/>
      </c>
      <c r="CE124" s="15">
        <f t="shared" si="67"/>
        <v>0.41818181818181804</v>
      </c>
      <c r="CF124" s="15">
        <f t="shared" si="68"/>
        <v>5.5454545454545459</v>
      </c>
      <c r="CG124" s="15">
        <f t="shared" si="69"/>
        <v>7.5409836065573735E-2</v>
      </c>
      <c r="CH124" s="9" t="str">
        <f t="shared" si="70"/>
        <v/>
      </c>
      <c r="CI124" s="9" t="str">
        <f t="shared" si="71"/>
        <v/>
      </c>
    </row>
    <row r="125" spans="1:87" x14ac:dyDescent="0.25">
      <c r="A125" s="33">
        <v>608</v>
      </c>
      <c r="B125" s="33">
        <v>696</v>
      </c>
      <c r="C125" s="17" t="s">
        <v>145</v>
      </c>
      <c r="D125" s="18">
        <v>5</v>
      </c>
      <c r="E125" s="34">
        <v>0</v>
      </c>
      <c r="F125" s="18">
        <v>0</v>
      </c>
      <c r="G125" s="34">
        <v>0</v>
      </c>
      <c r="H125" s="18">
        <v>0</v>
      </c>
      <c r="I125" s="34">
        <v>0</v>
      </c>
      <c r="J125" s="18">
        <v>0</v>
      </c>
      <c r="K125" s="34">
        <v>0</v>
      </c>
      <c r="L125" s="18">
        <v>0</v>
      </c>
      <c r="M125" s="34">
        <v>0</v>
      </c>
      <c r="N125" s="18">
        <v>0</v>
      </c>
      <c r="O125" s="34">
        <v>0</v>
      </c>
      <c r="P125" s="18">
        <v>0</v>
      </c>
      <c r="Q125" s="34">
        <v>0</v>
      </c>
      <c r="R125" s="18">
        <v>0</v>
      </c>
      <c r="S125" s="34">
        <v>0</v>
      </c>
      <c r="T125" s="18">
        <v>0</v>
      </c>
      <c r="U125" s="34">
        <v>0</v>
      </c>
      <c r="V125" s="18">
        <v>0</v>
      </c>
      <c r="W125" s="34">
        <v>0</v>
      </c>
      <c r="X125" s="18">
        <v>0</v>
      </c>
      <c r="Y125" s="34">
        <v>0</v>
      </c>
      <c r="Z125" s="18">
        <v>0</v>
      </c>
      <c r="AA125" s="34">
        <v>0</v>
      </c>
      <c r="AB125" s="18">
        <v>0</v>
      </c>
      <c r="AC125" s="34">
        <v>1</v>
      </c>
      <c r="AD125" s="18">
        <v>0</v>
      </c>
      <c r="AE125" s="34">
        <v>0</v>
      </c>
      <c r="AF125" s="18">
        <v>1</v>
      </c>
      <c r="AG125" s="34">
        <v>0</v>
      </c>
      <c r="AH125" s="18">
        <v>0</v>
      </c>
      <c r="AI125" s="34">
        <v>0</v>
      </c>
      <c r="AJ125" s="18">
        <v>0</v>
      </c>
      <c r="AK125" s="34">
        <v>0</v>
      </c>
      <c r="AL125" s="18">
        <v>0</v>
      </c>
      <c r="AM125" s="34">
        <v>0</v>
      </c>
      <c r="AN125" s="18">
        <v>0</v>
      </c>
      <c r="AO125" s="34">
        <v>0</v>
      </c>
      <c r="AP125" s="18">
        <v>0</v>
      </c>
      <c r="AQ125" s="34">
        <v>0</v>
      </c>
      <c r="AR125" s="18">
        <v>0</v>
      </c>
      <c r="AS125" s="34">
        <v>0</v>
      </c>
      <c r="AT125" s="18">
        <v>0</v>
      </c>
      <c r="AU125" s="34">
        <v>0</v>
      </c>
      <c r="AV125" s="18">
        <v>0</v>
      </c>
      <c r="AW125" s="34">
        <v>0</v>
      </c>
      <c r="AX125" s="18">
        <v>0</v>
      </c>
      <c r="AY125" s="34">
        <v>0</v>
      </c>
      <c r="AZ125" s="18">
        <v>0</v>
      </c>
      <c r="BA125" s="34">
        <v>0</v>
      </c>
      <c r="BB125" s="18">
        <v>0</v>
      </c>
      <c r="BC125" s="34">
        <v>0</v>
      </c>
      <c r="BD125" s="18">
        <v>0</v>
      </c>
      <c r="BE125" s="34">
        <v>0</v>
      </c>
      <c r="BF125" s="18">
        <v>0</v>
      </c>
      <c r="BG125" s="34">
        <v>0</v>
      </c>
      <c r="BH125" s="18">
        <v>0</v>
      </c>
      <c r="BI125" s="34">
        <v>0</v>
      </c>
      <c r="BJ125" s="18">
        <v>0</v>
      </c>
      <c r="BK125" s="34">
        <v>0</v>
      </c>
      <c r="BL125" s="18">
        <v>0</v>
      </c>
      <c r="BM125" s="34">
        <v>0</v>
      </c>
      <c r="BN125" s="38">
        <v>0</v>
      </c>
      <c r="BO125" s="39">
        <v>0</v>
      </c>
      <c r="BP125" s="39">
        <v>0</v>
      </c>
      <c r="BQ125" s="39">
        <v>0</v>
      </c>
      <c r="BR125" s="12">
        <f t="shared" si="54"/>
        <v>0</v>
      </c>
      <c r="BS125" s="12">
        <f t="shared" si="55"/>
        <v>0</v>
      </c>
      <c r="BT125" s="12">
        <f t="shared" si="56"/>
        <v>0</v>
      </c>
      <c r="BU125" s="12">
        <f t="shared" si="57"/>
        <v>1</v>
      </c>
      <c r="BV125" s="14" t="str">
        <f t="shared" si="58"/>
        <v/>
      </c>
      <c r="BW125" s="14" t="str">
        <f t="shared" si="59"/>
        <v/>
      </c>
      <c r="BX125" s="14" t="str">
        <f t="shared" si="60"/>
        <v/>
      </c>
      <c r="BY125" s="14" t="str">
        <f t="shared" si="61"/>
        <v/>
      </c>
      <c r="BZ125" s="37" t="str">
        <f t="shared" si="62"/>
        <v/>
      </c>
      <c r="CA125" s="15">
        <f t="shared" si="63"/>
        <v>0</v>
      </c>
      <c r="CB125" s="16" t="e">
        <f t="shared" si="64"/>
        <v>#DIV/0!</v>
      </c>
      <c r="CC125" s="9" t="str">
        <f t="shared" si="65"/>
        <v/>
      </c>
      <c r="CD125" s="9" t="str">
        <f t="shared" si="66"/>
        <v/>
      </c>
      <c r="CE125" s="15">
        <f t="shared" si="67"/>
        <v>0</v>
      </c>
      <c r="CF125" s="15">
        <f t="shared" si="68"/>
        <v>0</v>
      </c>
      <c r="CG125" s="15" t="e">
        <f t="shared" si="69"/>
        <v>#DIV/0!</v>
      </c>
      <c r="CH125" s="9" t="str">
        <f t="shared" si="70"/>
        <v/>
      </c>
      <c r="CI125" s="9" t="str">
        <f t="shared" si="71"/>
        <v/>
      </c>
    </row>
    <row r="126" spans="1:87" x14ac:dyDescent="0.25">
      <c r="A126" s="33">
        <v>609</v>
      </c>
      <c r="B126" s="33">
        <v>697</v>
      </c>
      <c r="C126" s="17" t="s">
        <v>146</v>
      </c>
      <c r="D126" s="18">
        <v>4</v>
      </c>
      <c r="E126" s="34">
        <v>0</v>
      </c>
      <c r="F126" s="18">
        <v>0</v>
      </c>
      <c r="G126" s="34">
        <v>0</v>
      </c>
      <c r="H126" s="18">
        <v>0</v>
      </c>
      <c r="I126" s="34">
        <v>0</v>
      </c>
      <c r="J126" s="18">
        <v>0</v>
      </c>
      <c r="K126" s="34">
        <v>0</v>
      </c>
      <c r="L126" s="18">
        <v>0</v>
      </c>
      <c r="M126" s="34">
        <v>0</v>
      </c>
      <c r="N126" s="18">
        <v>0</v>
      </c>
      <c r="O126" s="34">
        <v>0</v>
      </c>
      <c r="P126" s="18">
        <v>0</v>
      </c>
      <c r="Q126" s="34">
        <v>0</v>
      </c>
      <c r="R126" s="18">
        <v>0</v>
      </c>
      <c r="S126" s="34">
        <v>0</v>
      </c>
      <c r="T126" s="18">
        <v>0</v>
      </c>
      <c r="U126" s="34">
        <v>0</v>
      </c>
      <c r="V126" s="18">
        <v>0</v>
      </c>
      <c r="W126" s="34">
        <v>0</v>
      </c>
      <c r="X126" s="18">
        <v>3</v>
      </c>
      <c r="Y126" s="34">
        <v>1</v>
      </c>
      <c r="Z126" s="18">
        <v>0</v>
      </c>
      <c r="AA126" s="34">
        <v>0</v>
      </c>
      <c r="AB126" s="18">
        <v>0</v>
      </c>
      <c r="AC126" s="34">
        <v>0</v>
      </c>
      <c r="AD126" s="18">
        <v>0</v>
      </c>
      <c r="AE126" s="34">
        <v>1</v>
      </c>
      <c r="AF126" s="18">
        <v>3</v>
      </c>
      <c r="AG126" s="34">
        <v>1</v>
      </c>
      <c r="AH126" s="18">
        <v>0</v>
      </c>
      <c r="AI126" s="34">
        <v>0</v>
      </c>
      <c r="AJ126" s="18">
        <v>0</v>
      </c>
      <c r="AK126" s="34">
        <v>1</v>
      </c>
      <c r="AL126" s="18">
        <v>0</v>
      </c>
      <c r="AM126" s="34">
        <v>0</v>
      </c>
      <c r="AN126" s="18">
        <v>1</v>
      </c>
      <c r="AO126" s="34">
        <v>0</v>
      </c>
      <c r="AP126" s="18">
        <v>0</v>
      </c>
      <c r="AQ126" s="34">
        <v>5</v>
      </c>
      <c r="AR126" s="18">
        <v>0</v>
      </c>
      <c r="AS126" s="34">
        <v>0</v>
      </c>
      <c r="AT126" s="18">
        <v>0</v>
      </c>
      <c r="AU126" s="34">
        <v>6</v>
      </c>
      <c r="AV126" s="18">
        <v>0</v>
      </c>
      <c r="AW126" s="34">
        <v>3</v>
      </c>
      <c r="AX126" s="18">
        <v>1</v>
      </c>
      <c r="AY126" s="34">
        <v>0</v>
      </c>
      <c r="AZ126" s="18">
        <v>1</v>
      </c>
      <c r="BA126" s="34">
        <v>1</v>
      </c>
      <c r="BB126" s="18">
        <v>3</v>
      </c>
      <c r="BC126" s="34">
        <v>2</v>
      </c>
      <c r="BD126" s="18">
        <v>2</v>
      </c>
      <c r="BE126" s="34">
        <v>1</v>
      </c>
      <c r="BF126" s="18">
        <v>0</v>
      </c>
      <c r="BG126" s="34">
        <v>2</v>
      </c>
      <c r="BH126" s="18">
        <v>1</v>
      </c>
      <c r="BI126" s="34">
        <v>1</v>
      </c>
      <c r="BJ126" s="18">
        <v>1</v>
      </c>
      <c r="BK126" s="34">
        <v>1</v>
      </c>
      <c r="BL126" s="18">
        <v>1</v>
      </c>
      <c r="BM126" s="34">
        <v>1</v>
      </c>
      <c r="BN126" s="38">
        <v>1</v>
      </c>
      <c r="BO126" s="39">
        <v>1</v>
      </c>
      <c r="BP126" s="39">
        <v>3</v>
      </c>
      <c r="BQ126" s="39">
        <v>2</v>
      </c>
      <c r="BR126" s="12">
        <f t="shared" si="54"/>
        <v>1.3809523809523809</v>
      </c>
      <c r="BS126" s="12">
        <f t="shared" si="55"/>
        <v>0.86464966756429584</v>
      </c>
      <c r="BT126" s="12">
        <f t="shared" si="56"/>
        <v>1</v>
      </c>
      <c r="BU126" s="12">
        <f t="shared" si="57"/>
        <v>6</v>
      </c>
      <c r="BV126" s="14" t="str">
        <f t="shared" si="58"/>
        <v/>
      </c>
      <c r="BW126" s="14" t="str">
        <f t="shared" si="59"/>
        <v/>
      </c>
      <c r="BX126" s="14" t="str">
        <f t="shared" si="60"/>
        <v/>
      </c>
      <c r="BY126" s="14" t="str">
        <f t="shared" si="61"/>
        <v/>
      </c>
      <c r="BZ126" s="37">
        <f t="shared" si="62"/>
        <v>9.0909090909090912E-2</v>
      </c>
      <c r="CA126" s="15">
        <f t="shared" si="63"/>
        <v>-2.8571428571428571E-2</v>
      </c>
      <c r="CB126" s="16">
        <f t="shared" si="64"/>
        <v>-2.0689655172413793E-2</v>
      </c>
      <c r="CC126" s="9" t="str">
        <f t="shared" si="65"/>
        <v/>
      </c>
      <c r="CD126" s="9" t="str">
        <f t="shared" si="66"/>
        <v/>
      </c>
      <c r="CE126" s="15">
        <f t="shared" si="67"/>
        <v>-7.2727272727272724E-2</v>
      </c>
      <c r="CF126" s="15">
        <f t="shared" si="68"/>
        <v>1.1818181818181819</v>
      </c>
      <c r="CG126" s="15">
        <f t="shared" si="69"/>
        <v>-6.1538461538461535E-2</v>
      </c>
      <c r="CH126" s="9" t="str">
        <f t="shared" si="70"/>
        <v/>
      </c>
      <c r="CI126" s="9" t="str">
        <f t="shared" si="71"/>
        <v/>
      </c>
    </row>
    <row r="127" spans="1:87" x14ac:dyDescent="0.25">
      <c r="A127" s="33">
        <v>609.5</v>
      </c>
      <c r="B127" s="33">
        <v>698</v>
      </c>
      <c r="C127" s="17" t="s">
        <v>147</v>
      </c>
      <c r="D127" s="18">
        <v>6</v>
      </c>
      <c r="E127" s="34">
        <v>0</v>
      </c>
      <c r="F127" s="18">
        <v>0</v>
      </c>
      <c r="G127" s="34">
        <v>0</v>
      </c>
      <c r="H127" s="18">
        <v>0</v>
      </c>
      <c r="I127" s="34">
        <v>0</v>
      </c>
      <c r="J127" s="18">
        <v>0</v>
      </c>
      <c r="K127" s="34">
        <v>0</v>
      </c>
      <c r="L127" s="18">
        <v>0</v>
      </c>
      <c r="M127" s="34">
        <v>0</v>
      </c>
      <c r="N127" s="18">
        <v>0</v>
      </c>
      <c r="O127" s="34">
        <v>0</v>
      </c>
      <c r="P127" s="18">
        <v>0</v>
      </c>
      <c r="Q127" s="34">
        <v>0</v>
      </c>
      <c r="R127" s="18">
        <v>0</v>
      </c>
      <c r="S127" s="34">
        <v>0</v>
      </c>
      <c r="T127" s="18">
        <v>0</v>
      </c>
      <c r="U127" s="34">
        <v>0</v>
      </c>
      <c r="V127" s="18">
        <v>0</v>
      </c>
      <c r="W127" s="34">
        <v>0</v>
      </c>
      <c r="X127" s="18">
        <v>0</v>
      </c>
      <c r="Y127" s="34">
        <v>0</v>
      </c>
      <c r="Z127" s="18">
        <v>0</v>
      </c>
      <c r="AA127" s="34">
        <v>0</v>
      </c>
      <c r="AB127" s="18">
        <v>0</v>
      </c>
      <c r="AC127" s="34">
        <v>0</v>
      </c>
      <c r="AD127" s="18">
        <v>0</v>
      </c>
      <c r="AE127" s="34">
        <v>0</v>
      </c>
      <c r="AF127" s="18">
        <v>0</v>
      </c>
      <c r="AG127" s="34">
        <v>0</v>
      </c>
      <c r="AH127" s="18">
        <v>0</v>
      </c>
      <c r="AI127" s="34">
        <v>0</v>
      </c>
      <c r="AJ127" s="18">
        <v>0</v>
      </c>
      <c r="AK127" s="34">
        <v>0</v>
      </c>
      <c r="AL127" s="18">
        <v>0</v>
      </c>
      <c r="AM127" s="34">
        <v>0</v>
      </c>
      <c r="AN127" s="18">
        <v>0</v>
      </c>
      <c r="AO127" s="34">
        <v>0</v>
      </c>
      <c r="AP127" s="18">
        <v>0</v>
      </c>
      <c r="AQ127" s="34">
        <v>0</v>
      </c>
      <c r="AR127" s="18">
        <v>0</v>
      </c>
      <c r="AS127" s="34">
        <v>0</v>
      </c>
      <c r="AT127" s="18">
        <v>0</v>
      </c>
      <c r="AU127" s="34">
        <v>0</v>
      </c>
      <c r="AV127" s="18">
        <v>0</v>
      </c>
      <c r="AW127" s="34">
        <v>0</v>
      </c>
      <c r="AX127" s="18">
        <v>0</v>
      </c>
      <c r="AY127" s="34">
        <v>0</v>
      </c>
      <c r="AZ127" s="18">
        <v>0</v>
      </c>
      <c r="BA127" s="34">
        <v>0</v>
      </c>
      <c r="BB127" s="18">
        <v>0</v>
      </c>
      <c r="BC127" s="34">
        <v>0</v>
      </c>
      <c r="BD127" s="18">
        <v>0</v>
      </c>
      <c r="BE127" s="34">
        <v>0</v>
      </c>
      <c r="BF127" s="18">
        <v>0</v>
      </c>
      <c r="BG127" s="34">
        <v>0</v>
      </c>
      <c r="BH127" s="18">
        <v>0</v>
      </c>
      <c r="BI127" s="34">
        <v>0</v>
      </c>
      <c r="BJ127" s="18">
        <v>1</v>
      </c>
      <c r="BK127" s="34">
        <v>0</v>
      </c>
      <c r="BL127" s="18">
        <v>0</v>
      </c>
      <c r="BM127" s="34">
        <v>0</v>
      </c>
      <c r="BN127" s="38">
        <v>0</v>
      </c>
      <c r="BO127" s="39">
        <v>0</v>
      </c>
      <c r="BP127" s="39">
        <v>0</v>
      </c>
      <c r="BQ127" s="39">
        <v>0</v>
      </c>
      <c r="BR127" s="12">
        <f t="shared" si="54"/>
        <v>4.7619047619047616E-2</v>
      </c>
      <c r="BS127" s="12">
        <f t="shared" si="55"/>
        <v>0.21821789023599236</v>
      </c>
      <c r="BT127" s="12">
        <f t="shared" si="56"/>
        <v>0</v>
      </c>
      <c r="BU127" s="12">
        <f t="shared" si="57"/>
        <v>1</v>
      </c>
      <c r="BV127" s="14" t="str">
        <f t="shared" si="58"/>
        <v/>
      </c>
      <c r="BW127" s="14" t="str">
        <f t="shared" si="59"/>
        <v/>
      </c>
      <c r="BX127" s="14" t="str">
        <f t="shared" si="60"/>
        <v/>
      </c>
      <c r="BY127" s="14" t="str">
        <f t="shared" si="61"/>
        <v/>
      </c>
      <c r="BZ127" s="37" t="str">
        <f t="shared" si="62"/>
        <v/>
      </c>
      <c r="CA127" s="15">
        <f t="shared" si="63"/>
        <v>9.0909090909090887E-3</v>
      </c>
      <c r="CB127" s="16">
        <f t="shared" si="64"/>
        <v>0.19090909090909086</v>
      </c>
      <c r="CC127" s="9" t="str">
        <f t="shared" si="65"/>
        <v/>
      </c>
      <c r="CD127" s="9" t="str">
        <f t="shared" si="66"/>
        <v/>
      </c>
      <c r="CE127" s="15">
        <f t="shared" si="67"/>
        <v>1.8181818181818181E-2</v>
      </c>
      <c r="CF127" s="15">
        <f t="shared" si="68"/>
        <v>9.0909090909090912E-2</v>
      </c>
      <c r="CG127" s="15">
        <f t="shared" si="69"/>
        <v>0.19999999999999998</v>
      </c>
      <c r="CH127" s="9" t="str">
        <f t="shared" si="70"/>
        <v/>
      </c>
      <c r="CI127" s="9" t="str">
        <f t="shared" si="71"/>
        <v/>
      </c>
    </row>
    <row r="128" spans="1:87" x14ac:dyDescent="0.25">
      <c r="A128" s="33">
        <v>611</v>
      </c>
      <c r="B128" s="33">
        <v>700</v>
      </c>
      <c r="C128" s="17" t="s">
        <v>148</v>
      </c>
      <c r="D128" s="18">
        <v>1</v>
      </c>
      <c r="E128" s="34">
        <v>0</v>
      </c>
      <c r="F128" s="18">
        <v>0</v>
      </c>
      <c r="G128" s="34">
        <v>0</v>
      </c>
      <c r="H128" s="18">
        <v>0</v>
      </c>
      <c r="I128" s="34">
        <v>0</v>
      </c>
      <c r="J128" s="18">
        <v>0</v>
      </c>
      <c r="K128" s="34">
        <v>0</v>
      </c>
      <c r="L128" s="18">
        <v>0</v>
      </c>
      <c r="M128" s="34">
        <v>0</v>
      </c>
      <c r="N128" s="18">
        <v>0</v>
      </c>
      <c r="O128" s="34">
        <v>0</v>
      </c>
      <c r="P128" s="18">
        <v>2</v>
      </c>
      <c r="Q128" s="34">
        <v>1</v>
      </c>
      <c r="R128" s="18">
        <v>0</v>
      </c>
      <c r="S128" s="34">
        <v>1</v>
      </c>
      <c r="T128" s="18">
        <v>0</v>
      </c>
      <c r="U128" s="34">
        <v>0</v>
      </c>
      <c r="V128" s="18">
        <v>0</v>
      </c>
      <c r="W128" s="34">
        <v>0</v>
      </c>
      <c r="X128" s="18">
        <v>3</v>
      </c>
      <c r="Y128" s="34">
        <v>2</v>
      </c>
      <c r="Z128" s="18">
        <v>1</v>
      </c>
      <c r="AA128" s="34">
        <v>4</v>
      </c>
      <c r="AB128" s="18">
        <v>2</v>
      </c>
      <c r="AC128" s="34">
        <v>3</v>
      </c>
      <c r="AD128" s="18">
        <v>2</v>
      </c>
      <c r="AE128" s="34">
        <v>13</v>
      </c>
      <c r="AF128" s="18">
        <v>11</v>
      </c>
      <c r="AG128" s="34">
        <v>0</v>
      </c>
      <c r="AH128" s="18">
        <v>4</v>
      </c>
      <c r="AI128" s="34">
        <v>7</v>
      </c>
      <c r="AJ128" s="18">
        <v>3</v>
      </c>
      <c r="AK128" s="34">
        <v>2</v>
      </c>
      <c r="AL128" s="18">
        <v>12</v>
      </c>
      <c r="AM128" s="34">
        <v>4</v>
      </c>
      <c r="AN128" s="18">
        <v>2</v>
      </c>
      <c r="AO128" s="34">
        <v>3</v>
      </c>
      <c r="AP128" s="18">
        <v>5</v>
      </c>
      <c r="AQ128" s="34">
        <v>6</v>
      </c>
      <c r="AR128" s="18">
        <v>10</v>
      </c>
      <c r="AS128" s="34">
        <v>0</v>
      </c>
      <c r="AT128" s="18">
        <v>1</v>
      </c>
      <c r="AU128" s="34">
        <v>0</v>
      </c>
      <c r="AV128" s="18">
        <v>2</v>
      </c>
      <c r="AW128" s="34">
        <v>6</v>
      </c>
      <c r="AX128" s="18">
        <v>7</v>
      </c>
      <c r="AY128" s="34">
        <v>4</v>
      </c>
      <c r="AZ128" s="18">
        <v>5</v>
      </c>
      <c r="BA128" s="34">
        <v>9</v>
      </c>
      <c r="BB128" s="18">
        <v>7</v>
      </c>
      <c r="BC128" s="34">
        <v>14</v>
      </c>
      <c r="BD128" s="18">
        <v>5</v>
      </c>
      <c r="BE128" s="34">
        <v>1</v>
      </c>
      <c r="BF128" s="18">
        <v>5</v>
      </c>
      <c r="BG128" s="34">
        <v>2</v>
      </c>
      <c r="BH128" s="18">
        <v>3</v>
      </c>
      <c r="BI128" s="34">
        <v>19</v>
      </c>
      <c r="BJ128" s="18">
        <v>2</v>
      </c>
      <c r="BK128" s="34">
        <v>5</v>
      </c>
      <c r="BL128" s="18">
        <v>5</v>
      </c>
      <c r="BM128" s="34">
        <v>6</v>
      </c>
      <c r="BN128" s="38">
        <v>1</v>
      </c>
      <c r="BO128" s="39">
        <v>8</v>
      </c>
      <c r="BP128" s="39">
        <v>13</v>
      </c>
      <c r="BQ128" s="39">
        <v>5</v>
      </c>
      <c r="BR128" s="12">
        <f t="shared" si="54"/>
        <v>6.2857142857142856</v>
      </c>
      <c r="BS128" s="12">
        <f t="shared" si="55"/>
        <v>4.451324040584522</v>
      </c>
      <c r="BT128" s="12">
        <f t="shared" si="56"/>
        <v>5</v>
      </c>
      <c r="BU128" s="12">
        <f t="shared" si="57"/>
        <v>19</v>
      </c>
      <c r="BV128" s="14" t="str">
        <f t="shared" si="58"/>
        <v/>
      </c>
      <c r="BW128" s="14" t="str">
        <f t="shared" si="59"/>
        <v/>
      </c>
      <c r="BX128" s="14" t="str">
        <f t="shared" si="60"/>
        <v/>
      </c>
      <c r="BY128" s="14" t="str">
        <f t="shared" si="61"/>
        <v/>
      </c>
      <c r="BZ128" s="37">
        <f t="shared" si="62"/>
        <v>0</v>
      </c>
      <c r="CA128" s="15">
        <f t="shared" si="63"/>
        <v>0.21818181818181817</v>
      </c>
      <c r="CB128" s="16">
        <f t="shared" si="64"/>
        <v>3.4710743801652892E-2</v>
      </c>
      <c r="CC128" s="9" t="str">
        <f t="shared" si="65"/>
        <v/>
      </c>
      <c r="CD128" s="9" t="str">
        <f t="shared" si="66"/>
        <v/>
      </c>
      <c r="CE128" s="15">
        <f t="shared" si="67"/>
        <v>-0.15454545454545457</v>
      </c>
      <c r="CF128" s="15">
        <f t="shared" si="68"/>
        <v>6.0909090909090908</v>
      </c>
      <c r="CG128" s="15">
        <f t="shared" si="69"/>
        <v>-2.5373134328358214E-2</v>
      </c>
      <c r="CH128" s="9" t="str">
        <f t="shared" si="70"/>
        <v/>
      </c>
      <c r="CI128" s="9" t="str">
        <f t="shared" si="71"/>
        <v/>
      </c>
    </row>
    <row r="129" spans="1:87" x14ac:dyDescent="0.25">
      <c r="A129" s="33">
        <v>612</v>
      </c>
      <c r="B129" s="33">
        <v>709</v>
      </c>
      <c r="C129" s="17" t="s">
        <v>149</v>
      </c>
      <c r="D129" s="18">
        <v>1</v>
      </c>
      <c r="E129" s="34">
        <v>0</v>
      </c>
      <c r="F129" s="18">
        <v>0</v>
      </c>
      <c r="G129" s="34">
        <v>3</v>
      </c>
      <c r="H129" s="18">
        <v>3</v>
      </c>
      <c r="I129" s="34">
        <v>6</v>
      </c>
      <c r="J129" s="18">
        <v>0</v>
      </c>
      <c r="K129" s="34">
        <v>1</v>
      </c>
      <c r="L129" s="18">
        <v>7</v>
      </c>
      <c r="M129" s="34">
        <v>1</v>
      </c>
      <c r="N129" s="18">
        <v>2</v>
      </c>
      <c r="O129" s="34">
        <v>13</v>
      </c>
      <c r="P129" s="18">
        <v>5</v>
      </c>
      <c r="Q129" s="34">
        <v>1</v>
      </c>
      <c r="R129" s="18">
        <v>3</v>
      </c>
      <c r="S129" s="34">
        <v>1</v>
      </c>
      <c r="T129" s="18">
        <v>0</v>
      </c>
      <c r="U129" s="34">
        <v>2</v>
      </c>
      <c r="V129" s="18">
        <v>0</v>
      </c>
      <c r="W129" s="34">
        <v>0</v>
      </c>
      <c r="X129" s="18">
        <v>6</v>
      </c>
      <c r="Y129" s="34">
        <v>5</v>
      </c>
      <c r="Z129" s="18">
        <v>6</v>
      </c>
      <c r="AA129" s="34">
        <v>11</v>
      </c>
      <c r="AB129" s="18">
        <v>4</v>
      </c>
      <c r="AC129" s="34">
        <v>3</v>
      </c>
      <c r="AD129" s="18">
        <v>7</v>
      </c>
      <c r="AE129" s="34">
        <v>4</v>
      </c>
      <c r="AF129" s="18">
        <v>7</v>
      </c>
      <c r="AG129" s="34">
        <v>2</v>
      </c>
      <c r="AH129" s="18">
        <v>6</v>
      </c>
      <c r="AI129" s="34">
        <v>3</v>
      </c>
      <c r="AJ129" s="18">
        <v>16</v>
      </c>
      <c r="AK129" s="34">
        <v>7</v>
      </c>
      <c r="AL129" s="18">
        <v>13</v>
      </c>
      <c r="AM129" s="34">
        <v>11</v>
      </c>
      <c r="AN129" s="18">
        <v>9</v>
      </c>
      <c r="AO129" s="34">
        <v>9</v>
      </c>
      <c r="AP129" s="18">
        <v>8</v>
      </c>
      <c r="AQ129" s="34">
        <v>18</v>
      </c>
      <c r="AR129" s="18">
        <v>14</v>
      </c>
      <c r="AS129" s="34">
        <v>11</v>
      </c>
      <c r="AT129" s="18">
        <v>10</v>
      </c>
      <c r="AU129" s="34">
        <v>11</v>
      </c>
      <c r="AV129" s="18">
        <v>11</v>
      </c>
      <c r="AW129" s="34">
        <v>16</v>
      </c>
      <c r="AX129" s="18">
        <v>6</v>
      </c>
      <c r="AY129" s="34">
        <v>8</v>
      </c>
      <c r="AZ129" s="18">
        <v>9</v>
      </c>
      <c r="BA129" s="34">
        <v>7</v>
      </c>
      <c r="BB129" s="18">
        <v>9</v>
      </c>
      <c r="BC129" s="34">
        <v>6</v>
      </c>
      <c r="BD129" s="18">
        <v>6</v>
      </c>
      <c r="BE129" s="34">
        <v>6</v>
      </c>
      <c r="BF129" s="18">
        <v>7</v>
      </c>
      <c r="BG129" s="34">
        <v>8</v>
      </c>
      <c r="BH129" s="18">
        <v>6</v>
      </c>
      <c r="BI129" s="34">
        <v>12</v>
      </c>
      <c r="BJ129" s="18">
        <v>6</v>
      </c>
      <c r="BK129" s="34">
        <v>8</v>
      </c>
      <c r="BL129" s="18">
        <v>3</v>
      </c>
      <c r="BM129" s="34">
        <v>2</v>
      </c>
      <c r="BN129" s="38">
        <v>2</v>
      </c>
      <c r="BO129" s="39">
        <v>14</v>
      </c>
      <c r="BP129" s="39">
        <v>8</v>
      </c>
      <c r="BQ129" s="39">
        <v>7</v>
      </c>
      <c r="BR129" s="12">
        <f t="shared" si="54"/>
        <v>7.4285714285714288</v>
      </c>
      <c r="BS129" s="12">
        <f t="shared" si="55"/>
        <v>3.4288690347026751</v>
      </c>
      <c r="BT129" s="12">
        <f t="shared" si="56"/>
        <v>7</v>
      </c>
      <c r="BU129" s="12">
        <f t="shared" si="57"/>
        <v>18</v>
      </c>
      <c r="BV129" s="14" t="str">
        <f t="shared" si="58"/>
        <v/>
      </c>
      <c r="BW129" s="14" t="str">
        <f t="shared" si="59"/>
        <v>Low</v>
      </c>
      <c r="BX129" s="14" t="str">
        <f t="shared" si="60"/>
        <v/>
      </c>
      <c r="BY129" s="14" t="str">
        <f t="shared" si="61"/>
        <v/>
      </c>
      <c r="BZ129" s="37">
        <f t="shared" si="62"/>
        <v>0</v>
      </c>
      <c r="CA129" s="15">
        <f t="shared" si="63"/>
        <v>-0.32077922077922078</v>
      </c>
      <c r="CB129" s="16">
        <f t="shared" si="64"/>
        <v>-4.3181818181818182E-2</v>
      </c>
      <c r="CC129" s="9" t="str">
        <f t="shared" si="65"/>
        <v/>
      </c>
      <c r="CD129" s="9" t="str">
        <f t="shared" si="66"/>
        <v/>
      </c>
      <c r="CE129" s="15">
        <f t="shared" si="67"/>
        <v>-0.21818181818181817</v>
      </c>
      <c r="CF129" s="15">
        <f t="shared" si="68"/>
        <v>6.3636363636363633</v>
      </c>
      <c r="CG129" s="15">
        <f t="shared" si="69"/>
        <v>-3.4285714285714287E-2</v>
      </c>
      <c r="CH129" s="9" t="str">
        <f t="shared" si="70"/>
        <v/>
      </c>
      <c r="CI129" s="9" t="str">
        <f t="shared" si="71"/>
        <v/>
      </c>
    </row>
    <row r="130" spans="1:87" x14ac:dyDescent="0.25">
      <c r="A130" s="33">
        <v>618</v>
      </c>
      <c r="B130" s="33">
        <v>711</v>
      </c>
      <c r="C130" s="17" t="s">
        <v>150</v>
      </c>
      <c r="D130" s="18">
        <v>3</v>
      </c>
      <c r="E130" s="34">
        <v>0</v>
      </c>
      <c r="F130" s="18">
        <v>0</v>
      </c>
      <c r="G130" s="34">
        <v>0</v>
      </c>
      <c r="H130" s="18">
        <v>0</v>
      </c>
      <c r="I130" s="34">
        <v>0</v>
      </c>
      <c r="J130" s="18">
        <v>0</v>
      </c>
      <c r="K130" s="34">
        <v>0</v>
      </c>
      <c r="L130" s="18">
        <v>0</v>
      </c>
      <c r="M130" s="34">
        <v>1</v>
      </c>
      <c r="N130" s="18">
        <v>0</v>
      </c>
      <c r="O130" s="34">
        <v>0</v>
      </c>
      <c r="P130" s="18">
        <v>0</v>
      </c>
      <c r="Q130" s="34">
        <v>0</v>
      </c>
      <c r="R130" s="18">
        <v>0</v>
      </c>
      <c r="S130" s="34">
        <v>0</v>
      </c>
      <c r="T130" s="18">
        <v>0</v>
      </c>
      <c r="U130" s="34">
        <v>0</v>
      </c>
      <c r="V130" s="18">
        <v>0</v>
      </c>
      <c r="W130" s="34">
        <v>0</v>
      </c>
      <c r="X130" s="18">
        <v>11</v>
      </c>
      <c r="Y130" s="34">
        <v>0</v>
      </c>
      <c r="Z130" s="18">
        <v>5</v>
      </c>
      <c r="AA130" s="34">
        <v>26</v>
      </c>
      <c r="AB130" s="18">
        <v>0</v>
      </c>
      <c r="AC130" s="34">
        <v>4</v>
      </c>
      <c r="AD130" s="18">
        <v>5</v>
      </c>
      <c r="AE130" s="34">
        <v>0</v>
      </c>
      <c r="AF130" s="18">
        <v>14</v>
      </c>
      <c r="AG130" s="34">
        <v>1</v>
      </c>
      <c r="AH130" s="18">
        <v>0</v>
      </c>
      <c r="AI130" s="34">
        <v>6</v>
      </c>
      <c r="AJ130" s="18">
        <v>54</v>
      </c>
      <c r="AK130" s="34">
        <v>13</v>
      </c>
      <c r="AL130" s="18">
        <v>27</v>
      </c>
      <c r="AM130" s="34">
        <v>27</v>
      </c>
      <c r="AN130" s="18">
        <v>8</v>
      </c>
      <c r="AO130" s="34">
        <v>7</v>
      </c>
      <c r="AP130" s="18">
        <v>1</v>
      </c>
      <c r="AQ130" s="34">
        <v>11</v>
      </c>
      <c r="AR130" s="18">
        <v>43</v>
      </c>
      <c r="AS130" s="34">
        <v>2</v>
      </c>
      <c r="AT130" s="18">
        <v>44</v>
      </c>
      <c r="AU130" s="34">
        <v>16</v>
      </c>
      <c r="AV130" s="18">
        <v>13</v>
      </c>
      <c r="AW130" s="34">
        <v>17</v>
      </c>
      <c r="AX130" s="18">
        <v>11</v>
      </c>
      <c r="AY130" s="34">
        <v>1</v>
      </c>
      <c r="AZ130" s="18">
        <v>8</v>
      </c>
      <c r="BA130" s="34">
        <v>3</v>
      </c>
      <c r="BB130" s="18">
        <v>8</v>
      </c>
      <c r="BC130" s="34">
        <v>0</v>
      </c>
      <c r="BD130" s="18">
        <v>18</v>
      </c>
      <c r="BE130" s="34">
        <v>0</v>
      </c>
      <c r="BF130" s="18">
        <v>42</v>
      </c>
      <c r="BG130" s="34">
        <v>12</v>
      </c>
      <c r="BH130" s="18">
        <v>4</v>
      </c>
      <c r="BI130" s="34">
        <v>16</v>
      </c>
      <c r="BJ130" s="18">
        <v>21</v>
      </c>
      <c r="BK130" s="34">
        <v>7</v>
      </c>
      <c r="BL130" s="18">
        <v>7</v>
      </c>
      <c r="BM130" s="34">
        <v>0</v>
      </c>
      <c r="BN130" s="38">
        <v>12</v>
      </c>
      <c r="BO130" s="39">
        <v>5</v>
      </c>
      <c r="BP130" s="39">
        <v>2</v>
      </c>
      <c r="BQ130" s="39">
        <v>0</v>
      </c>
      <c r="BR130" s="12">
        <f t="shared" si="54"/>
        <v>9.2380952380952372</v>
      </c>
      <c r="BS130" s="12">
        <f t="shared" si="55"/>
        <v>9.9292736990414454</v>
      </c>
      <c r="BT130" s="12">
        <f t="shared" si="56"/>
        <v>7</v>
      </c>
      <c r="BU130" s="12">
        <f t="shared" si="57"/>
        <v>54</v>
      </c>
      <c r="BV130" s="14" t="str">
        <f t="shared" si="58"/>
        <v/>
      </c>
      <c r="BW130" s="14" t="str">
        <f t="shared" si="59"/>
        <v/>
      </c>
      <c r="BX130" s="14" t="str">
        <f t="shared" si="60"/>
        <v/>
      </c>
      <c r="BY130" s="14" t="str">
        <f t="shared" si="61"/>
        <v/>
      </c>
      <c r="BZ130" s="37" t="str">
        <f t="shared" si="62"/>
        <v/>
      </c>
      <c r="CA130" s="15">
        <f t="shared" si="63"/>
        <v>-0.33766233766233761</v>
      </c>
      <c r="CB130" s="16">
        <f t="shared" si="64"/>
        <v>-3.6551077788191187E-2</v>
      </c>
      <c r="CC130" s="9" t="str">
        <f t="shared" si="65"/>
        <v/>
      </c>
      <c r="CD130" s="9" t="str">
        <f t="shared" si="66"/>
        <v/>
      </c>
      <c r="CE130" s="15">
        <f t="shared" si="67"/>
        <v>-0.55454545454545456</v>
      </c>
      <c r="CF130" s="15">
        <f t="shared" si="68"/>
        <v>11.545454545454545</v>
      </c>
      <c r="CG130" s="15">
        <f t="shared" si="69"/>
        <v>-4.8031496062992132E-2</v>
      </c>
      <c r="CH130" s="9" t="str">
        <f t="shared" si="70"/>
        <v/>
      </c>
      <c r="CI130" s="9" t="str">
        <f t="shared" si="71"/>
        <v/>
      </c>
    </row>
    <row r="131" spans="1:87" x14ac:dyDescent="0.25">
      <c r="A131" s="33">
        <v>619</v>
      </c>
      <c r="B131" s="33">
        <v>712</v>
      </c>
      <c r="C131" s="17" t="s">
        <v>151</v>
      </c>
      <c r="D131" s="18">
        <v>2</v>
      </c>
      <c r="E131" s="34">
        <v>0</v>
      </c>
      <c r="F131" s="18">
        <v>0</v>
      </c>
      <c r="G131" s="34">
        <v>0</v>
      </c>
      <c r="H131" s="18">
        <v>0</v>
      </c>
      <c r="I131" s="34">
        <v>0</v>
      </c>
      <c r="J131" s="18">
        <v>0</v>
      </c>
      <c r="K131" s="34">
        <v>0</v>
      </c>
      <c r="L131" s="18">
        <v>0</v>
      </c>
      <c r="M131" s="34">
        <v>0</v>
      </c>
      <c r="N131" s="18">
        <v>0</v>
      </c>
      <c r="O131" s="34">
        <v>0</v>
      </c>
      <c r="P131" s="18">
        <v>1</v>
      </c>
      <c r="Q131" s="34">
        <v>0</v>
      </c>
      <c r="R131" s="18">
        <v>0</v>
      </c>
      <c r="S131" s="34">
        <v>0</v>
      </c>
      <c r="T131" s="18">
        <v>0</v>
      </c>
      <c r="U131" s="34">
        <v>0</v>
      </c>
      <c r="V131" s="18">
        <v>0</v>
      </c>
      <c r="W131" s="34">
        <v>2</v>
      </c>
      <c r="X131" s="18">
        <v>4</v>
      </c>
      <c r="Y131" s="34">
        <v>1</v>
      </c>
      <c r="Z131" s="18">
        <v>9</v>
      </c>
      <c r="AA131" s="34">
        <v>4</v>
      </c>
      <c r="AB131" s="18">
        <v>4</v>
      </c>
      <c r="AC131" s="34">
        <v>7</v>
      </c>
      <c r="AD131" s="18">
        <v>13</v>
      </c>
      <c r="AE131" s="34">
        <v>6</v>
      </c>
      <c r="AF131" s="18">
        <v>15</v>
      </c>
      <c r="AG131" s="34">
        <v>0</v>
      </c>
      <c r="AH131" s="18">
        <v>0</v>
      </c>
      <c r="AI131" s="34">
        <v>1</v>
      </c>
      <c r="AJ131" s="18">
        <v>18</v>
      </c>
      <c r="AK131" s="34">
        <v>7</v>
      </c>
      <c r="AL131" s="18">
        <v>2</v>
      </c>
      <c r="AM131" s="34">
        <v>5</v>
      </c>
      <c r="AN131" s="18">
        <v>11</v>
      </c>
      <c r="AO131" s="34">
        <v>1</v>
      </c>
      <c r="AP131" s="18">
        <v>25</v>
      </c>
      <c r="AQ131" s="34">
        <v>24</v>
      </c>
      <c r="AR131" s="18">
        <v>5</v>
      </c>
      <c r="AS131" s="34">
        <v>10</v>
      </c>
      <c r="AT131" s="18">
        <v>7</v>
      </c>
      <c r="AU131" s="34">
        <v>24</v>
      </c>
      <c r="AV131" s="18">
        <v>9</v>
      </c>
      <c r="AW131" s="34">
        <v>11</v>
      </c>
      <c r="AX131" s="18">
        <v>8</v>
      </c>
      <c r="AY131" s="34">
        <v>7</v>
      </c>
      <c r="AZ131" s="18">
        <v>14</v>
      </c>
      <c r="BA131" s="34">
        <v>30</v>
      </c>
      <c r="BB131" s="18">
        <v>10</v>
      </c>
      <c r="BC131" s="34">
        <v>22</v>
      </c>
      <c r="BD131" s="18">
        <v>8</v>
      </c>
      <c r="BE131" s="34">
        <v>14</v>
      </c>
      <c r="BF131" s="18">
        <v>2</v>
      </c>
      <c r="BG131" s="34">
        <v>4</v>
      </c>
      <c r="BH131" s="18">
        <v>9</v>
      </c>
      <c r="BI131" s="34">
        <v>6</v>
      </c>
      <c r="BJ131" s="18">
        <v>5</v>
      </c>
      <c r="BK131" s="34">
        <v>2</v>
      </c>
      <c r="BL131" s="18">
        <v>13</v>
      </c>
      <c r="BM131" s="34">
        <v>6</v>
      </c>
      <c r="BN131" s="38">
        <v>3</v>
      </c>
      <c r="BO131" s="39">
        <v>7</v>
      </c>
      <c r="BP131" s="39">
        <v>1</v>
      </c>
      <c r="BQ131" s="39">
        <v>9</v>
      </c>
      <c r="BR131" s="12">
        <f t="shared" ref="BR131:BR162" si="72">AVERAGE(AW131:BQ131)</f>
        <v>9.0952380952380949</v>
      </c>
      <c r="BS131" s="12">
        <f t="shared" ref="BS131:BS162" si="73">STDEV(AW131:BQ131)</f>
        <v>6.884074098270311</v>
      </c>
      <c r="BT131" s="12">
        <f t="shared" ref="BT131:BT162" si="74">MEDIAN(AW131:BQ131)</f>
        <v>8</v>
      </c>
      <c r="BU131" s="12">
        <f t="shared" ref="BU131:BU162" si="75">MAX(E131:BQ131)</f>
        <v>30</v>
      </c>
      <c r="BV131" s="14" t="str">
        <f t="shared" ref="BV131:BV162" si="76">IF(BM131&gt;(BR131+BS131),"High","")</f>
        <v/>
      </c>
      <c r="BW131" s="14" t="str">
        <f t="shared" ref="BW131:BW162" si="77">IF(BM131&lt;(BR131-BS131),"Low","")</f>
        <v/>
      </c>
      <c r="BX131" s="14" t="str">
        <f t="shared" ref="BX131:BX162" si="78">IF(BM131&gt;MAX(E131:BL131),"Record","")</f>
        <v/>
      </c>
      <c r="BY131" s="14" t="str">
        <f t="shared" ref="BY131:BY162" si="79">IF((BM131&gt;0), (IF(SUM(E131:BL131)=0,"New","")),"")</f>
        <v/>
      </c>
      <c r="BZ131" s="37">
        <f t="shared" ref="BZ131:BZ162" si="80">IF(BM131&gt;0,(COUNTIF(BC131:BM131,"=0")/COUNTA(BC131:BM131)),"")</f>
        <v>0</v>
      </c>
      <c r="CA131" s="15">
        <f t="shared" ref="CA131:CA162" si="81">SLOPE(AS131:BM131,$AS$2:$BM$2)</f>
        <v>-0.38571428571428573</v>
      </c>
      <c r="CB131" s="16">
        <f t="shared" ref="CB131:CB162" si="82">CA131/BR131</f>
        <v>-4.2408376963350786E-2</v>
      </c>
      <c r="CC131" s="9" t="str">
        <f t="shared" ref="CC131:CC162" si="83">IF(BR131&gt;20,IF(CB131&gt;0.05,"increasing",""),"")</f>
        <v/>
      </c>
      <c r="CD131" s="9" t="str">
        <f t="shared" ref="CD131:CD162" si="84">IF(BR131&gt;20,IF(CB131&lt;-0.05,"decreasing",""),"")</f>
        <v/>
      </c>
      <c r="CE131" s="15">
        <f t="shared" ref="CE131:CE162" si="85">SLOPE(BC131:BM131,$BC$2:$BM$2)</f>
        <v>-0.80000000000000027</v>
      </c>
      <c r="CF131" s="15">
        <f t="shared" ref="CF131:CF162" si="86">AVERAGE(BC131:BM131)</f>
        <v>8.2727272727272734</v>
      </c>
      <c r="CG131" s="15">
        <f t="shared" ref="CG131:CG162" si="87">CE131/CF131</f>
        <v>-9.6703296703296734E-2</v>
      </c>
      <c r="CH131" s="9" t="str">
        <f t="shared" ref="CH131:CH162" si="88">IF(CF131&gt;20,IF(CG131&gt;0.05,"increasing",""),"")</f>
        <v/>
      </c>
      <c r="CI131" s="9" t="str">
        <f t="shared" ref="CI131:CI162" si="89">IF(CF131&gt;20,IF(CG131&lt;-0.05,"decreasing",""),"")</f>
        <v/>
      </c>
    </row>
    <row r="132" spans="1:87" x14ac:dyDescent="0.25">
      <c r="A132" s="33">
        <v>635</v>
      </c>
      <c r="B132" s="33">
        <v>741</v>
      </c>
      <c r="C132" s="17" t="s">
        <v>152</v>
      </c>
      <c r="D132" s="18">
        <v>5</v>
      </c>
      <c r="E132" s="34">
        <v>0</v>
      </c>
      <c r="F132" s="18">
        <v>0</v>
      </c>
      <c r="G132" s="34">
        <v>0</v>
      </c>
      <c r="H132" s="18">
        <v>0</v>
      </c>
      <c r="I132" s="34">
        <v>0</v>
      </c>
      <c r="J132" s="18">
        <v>0</v>
      </c>
      <c r="K132" s="34">
        <v>0</v>
      </c>
      <c r="L132" s="18">
        <v>0</v>
      </c>
      <c r="M132" s="34">
        <v>0</v>
      </c>
      <c r="N132" s="18">
        <v>0</v>
      </c>
      <c r="O132" s="34">
        <v>0</v>
      </c>
      <c r="P132" s="18">
        <v>0</v>
      </c>
      <c r="Q132" s="34">
        <v>0</v>
      </c>
      <c r="R132" s="18">
        <v>0</v>
      </c>
      <c r="S132" s="34">
        <v>0</v>
      </c>
      <c r="T132" s="18">
        <v>0</v>
      </c>
      <c r="U132" s="34">
        <v>0</v>
      </c>
      <c r="V132" s="18">
        <v>0</v>
      </c>
      <c r="W132" s="34">
        <v>0</v>
      </c>
      <c r="X132" s="18">
        <v>0</v>
      </c>
      <c r="Y132" s="34">
        <v>0</v>
      </c>
      <c r="Z132" s="18">
        <v>0</v>
      </c>
      <c r="AA132" s="34">
        <v>0</v>
      </c>
      <c r="AB132" s="18">
        <v>0</v>
      </c>
      <c r="AC132" s="34">
        <v>0</v>
      </c>
      <c r="AD132" s="18">
        <v>0</v>
      </c>
      <c r="AE132" s="34">
        <v>0</v>
      </c>
      <c r="AF132" s="18">
        <v>0</v>
      </c>
      <c r="AG132" s="34">
        <v>0</v>
      </c>
      <c r="AH132" s="18">
        <v>0</v>
      </c>
      <c r="AI132" s="34">
        <v>0</v>
      </c>
      <c r="AJ132" s="18">
        <v>0</v>
      </c>
      <c r="AK132" s="34">
        <v>0</v>
      </c>
      <c r="AL132" s="18">
        <v>0</v>
      </c>
      <c r="AM132" s="34">
        <v>0</v>
      </c>
      <c r="AN132" s="18">
        <v>0</v>
      </c>
      <c r="AO132" s="34">
        <v>0</v>
      </c>
      <c r="AP132" s="18">
        <v>0</v>
      </c>
      <c r="AQ132" s="34">
        <v>0</v>
      </c>
      <c r="AR132" s="18">
        <v>0</v>
      </c>
      <c r="AS132" s="34">
        <v>0</v>
      </c>
      <c r="AT132" s="18">
        <v>1</v>
      </c>
      <c r="AU132" s="34">
        <v>0</v>
      </c>
      <c r="AV132" s="18">
        <v>0</v>
      </c>
      <c r="AW132" s="34">
        <v>0</v>
      </c>
      <c r="AX132" s="18">
        <v>0</v>
      </c>
      <c r="AY132" s="34">
        <v>1</v>
      </c>
      <c r="AZ132" s="18">
        <v>0</v>
      </c>
      <c r="BA132" s="34">
        <v>0</v>
      </c>
      <c r="BB132" s="18">
        <v>0</v>
      </c>
      <c r="BC132" s="34">
        <v>0</v>
      </c>
      <c r="BD132" s="18">
        <v>0</v>
      </c>
      <c r="BE132" s="34">
        <v>0</v>
      </c>
      <c r="BF132" s="18">
        <v>0</v>
      </c>
      <c r="BG132" s="34">
        <v>0</v>
      </c>
      <c r="BH132" s="18">
        <v>0</v>
      </c>
      <c r="BI132" s="34">
        <v>0</v>
      </c>
      <c r="BJ132" s="18">
        <v>0</v>
      </c>
      <c r="BK132" s="34">
        <v>0</v>
      </c>
      <c r="BL132" s="18">
        <v>0</v>
      </c>
      <c r="BM132" s="34">
        <v>0</v>
      </c>
      <c r="BN132" s="38">
        <v>0</v>
      </c>
      <c r="BO132" s="39">
        <v>0</v>
      </c>
      <c r="BP132" s="39">
        <v>0</v>
      </c>
      <c r="BQ132" s="39">
        <v>0</v>
      </c>
      <c r="BR132" s="12">
        <f t="shared" si="72"/>
        <v>4.7619047619047616E-2</v>
      </c>
      <c r="BS132" s="12">
        <f t="shared" si="73"/>
        <v>0.21821789023599236</v>
      </c>
      <c r="BT132" s="12">
        <f t="shared" si="74"/>
        <v>0</v>
      </c>
      <c r="BU132" s="12">
        <f t="shared" si="75"/>
        <v>1</v>
      </c>
      <c r="BV132" s="14" t="str">
        <f t="shared" si="76"/>
        <v/>
      </c>
      <c r="BW132" s="14" t="str">
        <f t="shared" si="77"/>
        <v/>
      </c>
      <c r="BX132" s="14" t="str">
        <f t="shared" si="78"/>
        <v/>
      </c>
      <c r="BY132" s="14" t="str">
        <f t="shared" si="79"/>
        <v/>
      </c>
      <c r="BZ132" s="37" t="str">
        <f t="shared" si="80"/>
        <v/>
      </c>
      <c r="CA132" s="15">
        <f t="shared" si="81"/>
        <v>-1.6883116883116882E-2</v>
      </c>
      <c r="CB132" s="16">
        <f t="shared" si="82"/>
        <v>-0.35454545454545455</v>
      </c>
      <c r="CC132" s="9" t="str">
        <f t="shared" si="83"/>
        <v/>
      </c>
      <c r="CD132" s="9" t="str">
        <f t="shared" si="84"/>
        <v/>
      </c>
      <c r="CE132" s="15">
        <f t="shared" si="85"/>
        <v>0</v>
      </c>
      <c r="CF132" s="15">
        <f t="shared" si="86"/>
        <v>0</v>
      </c>
      <c r="CG132" s="15" t="e">
        <f t="shared" si="87"/>
        <v>#DIV/0!</v>
      </c>
      <c r="CH132" s="9" t="str">
        <f t="shared" si="88"/>
        <v/>
      </c>
      <c r="CI132" s="9" t="str">
        <f t="shared" si="89"/>
        <v/>
      </c>
    </row>
    <row r="133" spans="1:87" x14ac:dyDescent="0.25">
      <c r="A133" s="33">
        <v>637</v>
      </c>
      <c r="B133" s="33">
        <v>743</v>
      </c>
      <c r="C133" s="17" t="s">
        <v>153</v>
      </c>
      <c r="D133" s="18">
        <v>5</v>
      </c>
      <c r="E133" s="34">
        <v>1</v>
      </c>
      <c r="F133" s="18">
        <v>0</v>
      </c>
      <c r="G133" s="34">
        <v>0</v>
      </c>
      <c r="H133" s="18">
        <v>0</v>
      </c>
      <c r="I133" s="34">
        <v>0</v>
      </c>
      <c r="J133" s="18">
        <v>0</v>
      </c>
      <c r="K133" s="34">
        <v>1</v>
      </c>
      <c r="L133" s="18">
        <v>0</v>
      </c>
      <c r="M133" s="34">
        <v>0</v>
      </c>
      <c r="N133" s="18">
        <v>0</v>
      </c>
      <c r="O133" s="34">
        <v>0</v>
      </c>
      <c r="P133" s="18">
        <v>0</v>
      </c>
      <c r="Q133" s="34">
        <v>0</v>
      </c>
      <c r="R133" s="18">
        <v>0</v>
      </c>
      <c r="S133" s="34">
        <v>0</v>
      </c>
      <c r="T133" s="18">
        <v>0</v>
      </c>
      <c r="U133" s="34">
        <v>0</v>
      </c>
      <c r="V133" s="18">
        <v>0</v>
      </c>
      <c r="W133" s="34">
        <v>0</v>
      </c>
      <c r="X133" s="18">
        <v>0</v>
      </c>
      <c r="Y133" s="34">
        <v>0</v>
      </c>
      <c r="Z133" s="18">
        <v>0</v>
      </c>
      <c r="AA133" s="34">
        <v>0</v>
      </c>
      <c r="AB133" s="18">
        <v>0</v>
      </c>
      <c r="AC133" s="34">
        <v>0</v>
      </c>
      <c r="AD133" s="18">
        <v>0</v>
      </c>
      <c r="AE133" s="34">
        <v>0</v>
      </c>
      <c r="AF133" s="18">
        <v>0</v>
      </c>
      <c r="AG133" s="34">
        <v>0</v>
      </c>
      <c r="AH133" s="18">
        <v>0</v>
      </c>
      <c r="AI133" s="34">
        <v>0</v>
      </c>
      <c r="AJ133" s="18">
        <v>0</v>
      </c>
      <c r="AK133" s="34">
        <v>0</v>
      </c>
      <c r="AL133" s="18">
        <v>0</v>
      </c>
      <c r="AM133" s="34">
        <v>0</v>
      </c>
      <c r="AN133" s="18">
        <v>0</v>
      </c>
      <c r="AO133" s="34">
        <v>0</v>
      </c>
      <c r="AP133" s="18">
        <v>0</v>
      </c>
      <c r="AQ133" s="34">
        <v>0</v>
      </c>
      <c r="AR133" s="18">
        <v>0</v>
      </c>
      <c r="AS133" s="34">
        <v>0</v>
      </c>
      <c r="AT133" s="18">
        <v>0</v>
      </c>
      <c r="AU133" s="34">
        <v>0</v>
      </c>
      <c r="AV133" s="18">
        <v>0</v>
      </c>
      <c r="AW133" s="34">
        <v>0</v>
      </c>
      <c r="AX133" s="18">
        <v>0</v>
      </c>
      <c r="AY133" s="34">
        <v>0</v>
      </c>
      <c r="AZ133" s="18">
        <v>0</v>
      </c>
      <c r="BA133" s="34">
        <v>0</v>
      </c>
      <c r="BB133" s="18">
        <v>0</v>
      </c>
      <c r="BC133" s="34">
        <v>0</v>
      </c>
      <c r="BD133" s="18">
        <v>0</v>
      </c>
      <c r="BE133" s="34">
        <v>0</v>
      </c>
      <c r="BF133" s="18">
        <v>0</v>
      </c>
      <c r="BG133" s="34">
        <v>0</v>
      </c>
      <c r="BH133" s="18">
        <v>0</v>
      </c>
      <c r="BI133" s="34">
        <v>0</v>
      </c>
      <c r="BJ133" s="18">
        <v>0</v>
      </c>
      <c r="BK133" s="34">
        <v>0</v>
      </c>
      <c r="BL133" s="18">
        <v>0</v>
      </c>
      <c r="BM133" s="34">
        <v>0</v>
      </c>
      <c r="BN133" s="38">
        <v>0</v>
      </c>
      <c r="BO133" s="39">
        <v>0</v>
      </c>
      <c r="BP133" s="39">
        <v>0</v>
      </c>
      <c r="BQ133" s="39">
        <v>0</v>
      </c>
      <c r="BR133" s="12">
        <f t="shared" si="72"/>
        <v>0</v>
      </c>
      <c r="BS133" s="12">
        <f t="shared" si="73"/>
        <v>0</v>
      </c>
      <c r="BT133" s="12">
        <f t="shared" si="74"/>
        <v>0</v>
      </c>
      <c r="BU133" s="12">
        <f t="shared" si="75"/>
        <v>1</v>
      </c>
      <c r="BV133" s="14" t="str">
        <f t="shared" si="76"/>
        <v/>
      </c>
      <c r="BW133" s="14" t="str">
        <f t="shared" si="77"/>
        <v/>
      </c>
      <c r="BX133" s="14" t="str">
        <f t="shared" si="78"/>
        <v/>
      </c>
      <c r="BY133" s="14" t="str">
        <f t="shared" si="79"/>
        <v/>
      </c>
      <c r="BZ133" s="37" t="str">
        <f t="shared" si="80"/>
        <v/>
      </c>
      <c r="CA133" s="15">
        <f t="shared" si="81"/>
        <v>0</v>
      </c>
      <c r="CB133" s="16" t="e">
        <f t="shared" si="82"/>
        <v>#DIV/0!</v>
      </c>
      <c r="CC133" s="9" t="str">
        <f t="shared" si="83"/>
        <v/>
      </c>
      <c r="CD133" s="9" t="str">
        <f t="shared" si="84"/>
        <v/>
      </c>
      <c r="CE133" s="15">
        <f t="shared" si="85"/>
        <v>0</v>
      </c>
      <c r="CF133" s="15">
        <f t="shared" si="86"/>
        <v>0</v>
      </c>
      <c r="CG133" s="15" t="e">
        <f t="shared" si="87"/>
        <v>#DIV/0!</v>
      </c>
      <c r="CH133" s="9" t="str">
        <f t="shared" si="88"/>
        <v/>
      </c>
      <c r="CI133" s="9" t="str">
        <f t="shared" si="89"/>
        <v/>
      </c>
    </row>
    <row r="134" spans="1:87" x14ac:dyDescent="0.25">
      <c r="A134" s="33">
        <v>638</v>
      </c>
      <c r="B134" s="33">
        <v>744</v>
      </c>
      <c r="C134" s="17" t="s">
        <v>154</v>
      </c>
      <c r="D134" s="18">
        <v>1</v>
      </c>
      <c r="E134" s="34">
        <v>4</v>
      </c>
      <c r="F134" s="18">
        <v>0</v>
      </c>
      <c r="G134" s="34">
        <v>6</v>
      </c>
      <c r="H134" s="18">
        <v>16</v>
      </c>
      <c r="I134" s="34">
        <v>4</v>
      </c>
      <c r="J134" s="18">
        <v>0</v>
      </c>
      <c r="K134" s="34">
        <v>1</v>
      </c>
      <c r="L134" s="18">
        <v>4</v>
      </c>
      <c r="M134" s="34">
        <v>1</v>
      </c>
      <c r="N134" s="18">
        <v>0</v>
      </c>
      <c r="O134" s="34">
        <v>2</v>
      </c>
      <c r="P134" s="18">
        <v>2</v>
      </c>
      <c r="Q134" s="34">
        <v>1</v>
      </c>
      <c r="R134" s="18">
        <v>1</v>
      </c>
      <c r="S134" s="34">
        <v>0</v>
      </c>
      <c r="T134" s="18">
        <v>0</v>
      </c>
      <c r="U134" s="34">
        <v>1</v>
      </c>
      <c r="V134" s="18">
        <v>0</v>
      </c>
      <c r="W134" s="34">
        <v>1</v>
      </c>
      <c r="X134" s="18">
        <v>37</v>
      </c>
      <c r="Y134" s="34">
        <v>10</v>
      </c>
      <c r="Z134" s="18">
        <v>26</v>
      </c>
      <c r="AA134" s="34">
        <v>33</v>
      </c>
      <c r="AB134" s="18">
        <v>23</v>
      </c>
      <c r="AC134" s="34">
        <v>15</v>
      </c>
      <c r="AD134" s="18">
        <v>53</v>
      </c>
      <c r="AE134" s="34">
        <v>40</v>
      </c>
      <c r="AF134" s="18">
        <v>114</v>
      </c>
      <c r="AG134" s="34">
        <v>44</v>
      </c>
      <c r="AH134" s="18">
        <v>50</v>
      </c>
      <c r="AI134" s="34">
        <v>39</v>
      </c>
      <c r="AJ134" s="18">
        <v>33</v>
      </c>
      <c r="AK134" s="34">
        <v>34</v>
      </c>
      <c r="AL134" s="18">
        <v>56</v>
      </c>
      <c r="AM134" s="34">
        <v>24</v>
      </c>
      <c r="AN134" s="18">
        <v>98</v>
      </c>
      <c r="AO134" s="34">
        <v>35</v>
      </c>
      <c r="AP134" s="18">
        <v>48</v>
      </c>
      <c r="AQ134" s="34">
        <v>148</v>
      </c>
      <c r="AR134" s="18">
        <v>45</v>
      </c>
      <c r="AS134" s="34">
        <v>28</v>
      </c>
      <c r="AT134" s="18">
        <v>43</v>
      </c>
      <c r="AU134" s="34">
        <v>19</v>
      </c>
      <c r="AV134" s="18">
        <v>64</v>
      </c>
      <c r="AW134" s="34">
        <v>94</v>
      </c>
      <c r="AX134" s="18">
        <v>66</v>
      </c>
      <c r="AY134" s="34">
        <v>281</v>
      </c>
      <c r="AZ134" s="18">
        <v>65</v>
      </c>
      <c r="BA134" s="34">
        <v>35</v>
      </c>
      <c r="BB134" s="18">
        <v>45</v>
      </c>
      <c r="BC134" s="34">
        <v>58</v>
      </c>
      <c r="BD134" s="18">
        <v>67</v>
      </c>
      <c r="BE134" s="34">
        <v>25</v>
      </c>
      <c r="BF134" s="18">
        <v>49</v>
      </c>
      <c r="BG134" s="34">
        <v>45</v>
      </c>
      <c r="BH134" s="18">
        <v>40</v>
      </c>
      <c r="BI134" s="34">
        <v>78</v>
      </c>
      <c r="BJ134" s="18">
        <v>62</v>
      </c>
      <c r="BK134" s="34">
        <v>62</v>
      </c>
      <c r="BL134" s="18">
        <v>36</v>
      </c>
      <c r="BM134" s="34">
        <v>26</v>
      </c>
      <c r="BN134" s="38">
        <v>26</v>
      </c>
      <c r="BO134" s="39">
        <v>32</v>
      </c>
      <c r="BP134" s="39">
        <v>34</v>
      </c>
      <c r="BQ134" s="39">
        <v>28</v>
      </c>
      <c r="BR134" s="12">
        <f t="shared" si="72"/>
        <v>59.714285714285715</v>
      </c>
      <c r="BS134" s="12">
        <f t="shared" si="73"/>
        <v>54.1453071439648</v>
      </c>
      <c r="BT134" s="12">
        <f t="shared" si="74"/>
        <v>45</v>
      </c>
      <c r="BU134" s="12">
        <f t="shared" si="75"/>
        <v>281</v>
      </c>
      <c r="BV134" s="14" t="str">
        <f t="shared" si="76"/>
        <v/>
      </c>
      <c r="BW134" s="14" t="str">
        <f t="shared" si="77"/>
        <v/>
      </c>
      <c r="BX134" s="14" t="str">
        <f t="shared" si="78"/>
        <v/>
      </c>
      <c r="BY134" s="14" t="str">
        <f t="shared" si="79"/>
        <v/>
      </c>
      <c r="BZ134" s="37">
        <f t="shared" si="80"/>
        <v>0</v>
      </c>
      <c r="CA134" s="15">
        <f t="shared" si="81"/>
        <v>-1.2584415584415587</v>
      </c>
      <c r="CB134" s="16">
        <f t="shared" si="82"/>
        <v>-2.1074380165289262E-2</v>
      </c>
      <c r="CC134" s="9" t="str">
        <f t="shared" si="83"/>
        <v/>
      </c>
      <c r="CD134" s="9" t="str">
        <f t="shared" si="84"/>
        <v/>
      </c>
      <c r="CE134" s="15">
        <f t="shared" si="85"/>
        <v>-1.0363636363636364</v>
      </c>
      <c r="CF134" s="15">
        <f t="shared" si="86"/>
        <v>49.81818181818182</v>
      </c>
      <c r="CG134" s="15">
        <f t="shared" si="87"/>
        <v>-2.0802919708029197E-2</v>
      </c>
      <c r="CH134" s="9" t="str">
        <f t="shared" si="88"/>
        <v/>
      </c>
      <c r="CI134" s="9" t="str">
        <f t="shared" si="89"/>
        <v/>
      </c>
    </row>
    <row r="135" spans="1:87" x14ac:dyDescent="0.25">
      <c r="A135" s="33">
        <v>642</v>
      </c>
      <c r="B135" s="33">
        <v>752</v>
      </c>
      <c r="C135" s="17" t="s">
        <v>155</v>
      </c>
      <c r="D135" s="18">
        <v>4</v>
      </c>
      <c r="E135" s="34">
        <v>0</v>
      </c>
      <c r="F135" s="18">
        <v>0</v>
      </c>
      <c r="G135" s="34">
        <v>0</v>
      </c>
      <c r="H135" s="18">
        <v>0</v>
      </c>
      <c r="I135" s="34">
        <v>0</v>
      </c>
      <c r="J135" s="18">
        <v>0</v>
      </c>
      <c r="K135" s="34">
        <v>0</v>
      </c>
      <c r="L135" s="18">
        <v>0</v>
      </c>
      <c r="M135" s="34">
        <v>0</v>
      </c>
      <c r="N135" s="18">
        <v>0</v>
      </c>
      <c r="O135" s="34">
        <v>0</v>
      </c>
      <c r="P135" s="18">
        <v>0</v>
      </c>
      <c r="Q135" s="34">
        <v>0</v>
      </c>
      <c r="R135" s="18">
        <v>0</v>
      </c>
      <c r="S135" s="34">
        <v>0</v>
      </c>
      <c r="T135" s="18">
        <v>0</v>
      </c>
      <c r="U135" s="34">
        <v>0</v>
      </c>
      <c r="V135" s="18">
        <v>0</v>
      </c>
      <c r="W135" s="34">
        <v>0</v>
      </c>
      <c r="X135" s="18">
        <v>0</v>
      </c>
      <c r="Y135" s="34">
        <v>0</v>
      </c>
      <c r="Z135" s="18">
        <v>0</v>
      </c>
      <c r="AA135" s="34">
        <v>0</v>
      </c>
      <c r="AB135" s="18">
        <v>0</v>
      </c>
      <c r="AC135" s="34">
        <v>0</v>
      </c>
      <c r="AD135" s="18">
        <v>0</v>
      </c>
      <c r="AE135" s="34">
        <v>0</v>
      </c>
      <c r="AF135" s="18">
        <v>0</v>
      </c>
      <c r="AG135" s="34">
        <v>1</v>
      </c>
      <c r="AH135" s="18">
        <v>0</v>
      </c>
      <c r="AI135" s="34">
        <v>0</v>
      </c>
      <c r="AJ135" s="18">
        <v>1</v>
      </c>
      <c r="AK135" s="34">
        <v>0</v>
      </c>
      <c r="AL135" s="18">
        <v>0</v>
      </c>
      <c r="AM135" s="34">
        <v>0</v>
      </c>
      <c r="AN135" s="18">
        <v>0</v>
      </c>
      <c r="AO135" s="34">
        <v>1</v>
      </c>
      <c r="AP135" s="18">
        <v>1</v>
      </c>
      <c r="AQ135" s="34">
        <v>0</v>
      </c>
      <c r="AR135" s="18">
        <v>0</v>
      </c>
      <c r="AS135" s="34">
        <v>1</v>
      </c>
      <c r="AT135" s="18">
        <v>2</v>
      </c>
      <c r="AU135" s="34">
        <v>2</v>
      </c>
      <c r="AV135" s="18">
        <v>0</v>
      </c>
      <c r="AW135" s="34">
        <v>1</v>
      </c>
      <c r="AX135" s="18">
        <v>0</v>
      </c>
      <c r="AY135" s="34">
        <v>2</v>
      </c>
      <c r="AZ135" s="18">
        <v>1</v>
      </c>
      <c r="BA135" s="34">
        <v>2</v>
      </c>
      <c r="BB135" s="18">
        <v>4</v>
      </c>
      <c r="BC135" s="34">
        <v>0</v>
      </c>
      <c r="BD135" s="18">
        <v>1</v>
      </c>
      <c r="BE135" s="34">
        <v>0</v>
      </c>
      <c r="BF135" s="18">
        <v>0</v>
      </c>
      <c r="BG135" s="34">
        <v>0</v>
      </c>
      <c r="BH135" s="18">
        <v>1</v>
      </c>
      <c r="BI135" s="34">
        <v>0</v>
      </c>
      <c r="BJ135" s="18">
        <v>1</v>
      </c>
      <c r="BK135" s="34">
        <v>2</v>
      </c>
      <c r="BL135" s="18">
        <v>1</v>
      </c>
      <c r="BM135" s="34">
        <v>0</v>
      </c>
      <c r="BN135" s="38">
        <v>0</v>
      </c>
      <c r="BO135" s="39">
        <v>0</v>
      </c>
      <c r="BP135" s="39">
        <v>0</v>
      </c>
      <c r="BQ135" s="39">
        <v>0</v>
      </c>
      <c r="BR135" s="12">
        <f t="shared" si="72"/>
        <v>0.76190476190476186</v>
      </c>
      <c r="BS135" s="12">
        <f t="shared" si="73"/>
        <v>1.0442586798663398</v>
      </c>
      <c r="BT135" s="12">
        <f t="shared" si="74"/>
        <v>0</v>
      </c>
      <c r="BU135" s="12">
        <f t="shared" si="75"/>
        <v>4</v>
      </c>
      <c r="BV135" s="14" t="str">
        <f t="shared" si="76"/>
        <v/>
      </c>
      <c r="BW135" s="14" t="str">
        <f t="shared" si="77"/>
        <v/>
      </c>
      <c r="BX135" s="14" t="str">
        <f t="shared" si="78"/>
        <v/>
      </c>
      <c r="BY135" s="14" t="str">
        <f t="shared" si="79"/>
        <v/>
      </c>
      <c r="BZ135" s="37" t="str">
        <f t="shared" si="80"/>
        <v/>
      </c>
      <c r="CA135" s="15">
        <f t="shared" si="81"/>
        <v>-4.0259740259740259E-2</v>
      </c>
      <c r="CB135" s="16">
        <f t="shared" si="82"/>
        <v>-5.2840909090909091E-2</v>
      </c>
      <c r="CC135" s="9" t="str">
        <f t="shared" si="83"/>
        <v/>
      </c>
      <c r="CD135" s="9" t="str">
        <f t="shared" si="84"/>
        <v/>
      </c>
      <c r="CE135" s="15">
        <f t="shared" si="85"/>
        <v>7.2727272727272724E-2</v>
      </c>
      <c r="CF135" s="15">
        <f t="shared" si="86"/>
        <v>0.54545454545454541</v>
      </c>
      <c r="CG135" s="15">
        <f t="shared" si="87"/>
        <v>0.13333333333333333</v>
      </c>
      <c r="CH135" s="9" t="str">
        <f t="shared" si="88"/>
        <v/>
      </c>
      <c r="CI135" s="9" t="str">
        <f t="shared" si="89"/>
        <v/>
      </c>
    </row>
    <row r="136" spans="1:87" x14ac:dyDescent="0.25">
      <c r="A136" s="33">
        <v>650</v>
      </c>
      <c r="B136" s="33">
        <v>763</v>
      </c>
      <c r="C136" s="17" t="s">
        <v>156</v>
      </c>
      <c r="D136" s="18">
        <v>1</v>
      </c>
      <c r="E136" s="34">
        <v>8</v>
      </c>
      <c r="F136" s="18">
        <v>0</v>
      </c>
      <c r="G136" s="34">
        <v>21</v>
      </c>
      <c r="H136" s="18">
        <v>25</v>
      </c>
      <c r="I136" s="34">
        <v>1</v>
      </c>
      <c r="J136" s="18">
        <v>0</v>
      </c>
      <c r="K136" s="34">
        <v>0</v>
      </c>
      <c r="L136" s="18">
        <v>130</v>
      </c>
      <c r="M136" s="34">
        <v>31</v>
      </c>
      <c r="N136" s="18">
        <v>6</v>
      </c>
      <c r="O136" s="34">
        <v>3</v>
      </c>
      <c r="P136" s="18">
        <v>600</v>
      </c>
      <c r="Q136" s="34">
        <v>10</v>
      </c>
      <c r="R136" s="18">
        <v>15</v>
      </c>
      <c r="S136" s="34">
        <v>8</v>
      </c>
      <c r="T136" s="18">
        <v>0</v>
      </c>
      <c r="U136" s="34">
        <v>9</v>
      </c>
      <c r="V136" s="18">
        <v>0</v>
      </c>
      <c r="W136" s="34">
        <v>60</v>
      </c>
      <c r="X136" s="18">
        <v>617</v>
      </c>
      <c r="Y136" s="34">
        <v>232</v>
      </c>
      <c r="Z136" s="18">
        <v>293</v>
      </c>
      <c r="AA136" s="34">
        <v>608</v>
      </c>
      <c r="AB136" s="18">
        <v>190</v>
      </c>
      <c r="AC136" s="34">
        <v>37</v>
      </c>
      <c r="AD136" s="18">
        <v>272</v>
      </c>
      <c r="AE136" s="34">
        <v>301</v>
      </c>
      <c r="AF136" s="18">
        <v>252</v>
      </c>
      <c r="AG136" s="34">
        <v>420</v>
      </c>
      <c r="AH136" s="18">
        <v>204</v>
      </c>
      <c r="AI136" s="34">
        <v>195</v>
      </c>
      <c r="AJ136" s="18">
        <v>1180</v>
      </c>
      <c r="AK136" s="34">
        <v>78</v>
      </c>
      <c r="AL136" s="18">
        <v>745</v>
      </c>
      <c r="AM136" s="34">
        <v>48</v>
      </c>
      <c r="AN136" s="18">
        <v>413</v>
      </c>
      <c r="AO136" s="34">
        <v>155</v>
      </c>
      <c r="AP136" s="18">
        <v>317</v>
      </c>
      <c r="AQ136" s="34">
        <v>613</v>
      </c>
      <c r="AR136" s="18">
        <v>196</v>
      </c>
      <c r="AS136" s="34">
        <v>219</v>
      </c>
      <c r="AT136" s="18">
        <v>396</v>
      </c>
      <c r="AU136" s="34">
        <v>599</v>
      </c>
      <c r="AV136" s="18">
        <v>286</v>
      </c>
      <c r="AW136" s="34">
        <v>1076</v>
      </c>
      <c r="AX136" s="18">
        <v>731</v>
      </c>
      <c r="AY136" s="34">
        <v>640</v>
      </c>
      <c r="AZ136" s="18">
        <v>305</v>
      </c>
      <c r="BA136" s="34">
        <v>86</v>
      </c>
      <c r="BB136" s="18">
        <v>268</v>
      </c>
      <c r="BC136" s="34">
        <v>844</v>
      </c>
      <c r="BD136" s="18">
        <v>343</v>
      </c>
      <c r="BE136" s="34">
        <v>575</v>
      </c>
      <c r="BF136" s="18">
        <v>118</v>
      </c>
      <c r="BG136" s="34">
        <v>557</v>
      </c>
      <c r="BH136" s="18">
        <v>649</v>
      </c>
      <c r="BI136" s="34">
        <v>313</v>
      </c>
      <c r="BJ136" s="18">
        <v>1018</v>
      </c>
      <c r="BK136" s="34">
        <v>959</v>
      </c>
      <c r="BL136" s="18">
        <v>302</v>
      </c>
      <c r="BM136" s="34">
        <v>791</v>
      </c>
      <c r="BN136" s="38">
        <v>142</v>
      </c>
      <c r="BO136" s="39">
        <v>428</v>
      </c>
      <c r="BP136" s="39">
        <v>457</v>
      </c>
      <c r="BQ136" s="39">
        <v>274</v>
      </c>
      <c r="BR136" s="12">
        <f t="shared" si="72"/>
        <v>517.90476190476193</v>
      </c>
      <c r="BS136" s="12">
        <f t="shared" si="73"/>
        <v>300.44681804970156</v>
      </c>
      <c r="BT136" s="12">
        <f t="shared" si="74"/>
        <v>457</v>
      </c>
      <c r="BU136" s="12">
        <f t="shared" si="75"/>
        <v>1180</v>
      </c>
      <c r="BV136" s="14" t="str">
        <f t="shared" si="76"/>
        <v/>
      </c>
      <c r="BW136" s="14" t="str">
        <f t="shared" si="77"/>
        <v/>
      </c>
      <c r="BX136" s="14" t="str">
        <f t="shared" si="78"/>
        <v/>
      </c>
      <c r="BY136" s="14" t="str">
        <f t="shared" si="79"/>
        <v/>
      </c>
      <c r="BZ136" s="37">
        <f t="shared" si="80"/>
        <v>0</v>
      </c>
      <c r="CA136" s="15">
        <f t="shared" si="81"/>
        <v>10.454545454545455</v>
      </c>
      <c r="CB136" s="16">
        <f t="shared" si="82"/>
        <v>2.0186231569092914E-2</v>
      </c>
      <c r="CC136" s="9" t="str">
        <f t="shared" si="83"/>
        <v/>
      </c>
      <c r="CD136" s="9" t="str">
        <f t="shared" si="84"/>
        <v/>
      </c>
      <c r="CE136" s="15">
        <f t="shared" si="85"/>
        <v>20.718181818181819</v>
      </c>
      <c r="CF136" s="15">
        <f t="shared" si="86"/>
        <v>588.09090909090912</v>
      </c>
      <c r="CG136" s="15">
        <f t="shared" si="87"/>
        <v>3.5229556345648477E-2</v>
      </c>
      <c r="CH136" s="9" t="str">
        <f t="shared" si="88"/>
        <v/>
      </c>
      <c r="CI136" s="9" t="str">
        <f t="shared" si="89"/>
        <v/>
      </c>
    </row>
    <row r="137" spans="1:87" x14ac:dyDescent="0.25">
      <c r="A137" s="33">
        <v>652</v>
      </c>
      <c r="B137" s="33">
        <v>765</v>
      </c>
      <c r="C137" s="17" t="s">
        <v>157</v>
      </c>
      <c r="D137" s="18">
        <v>5</v>
      </c>
      <c r="E137" s="34">
        <v>0</v>
      </c>
      <c r="F137" s="18">
        <v>0</v>
      </c>
      <c r="G137" s="34">
        <v>0</v>
      </c>
      <c r="H137" s="18">
        <v>0</v>
      </c>
      <c r="I137" s="34">
        <v>0</v>
      </c>
      <c r="J137" s="18">
        <v>0</v>
      </c>
      <c r="K137" s="34">
        <v>0</v>
      </c>
      <c r="L137" s="18">
        <v>0</v>
      </c>
      <c r="M137" s="34">
        <v>0</v>
      </c>
      <c r="N137" s="18">
        <v>0</v>
      </c>
      <c r="O137" s="34">
        <v>0</v>
      </c>
      <c r="P137" s="18">
        <v>0</v>
      </c>
      <c r="Q137" s="34">
        <v>0</v>
      </c>
      <c r="R137" s="18">
        <v>0</v>
      </c>
      <c r="S137" s="34">
        <v>0</v>
      </c>
      <c r="T137" s="18">
        <v>0</v>
      </c>
      <c r="U137" s="34">
        <v>0</v>
      </c>
      <c r="V137" s="18">
        <v>0</v>
      </c>
      <c r="W137" s="34">
        <v>0</v>
      </c>
      <c r="X137" s="18">
        <v>0</v>
      </c>
      <c r="Y137" s="34">
        <v>0</v>
      </c>
      <c r="Z137" s="18">
        <v>0</v>
      </c>
      <c r="AA137" s="34">
        <v>0</v>
      </c>
      <c r="AB137" s="18">
        <v>1</v>
      </c>
      <c r="AC137" s="34">
        <v>0</v>
      </c>
      <c r="AD137" s="18">
        <v>0</v>
      </c>
      <c r="AE137" s="34">
        <v>0</v>
      </c>
      <c r="AF137" s="18">
        <v>0</v>
      </c>
      <c r="AG137" s="34">
        <v>0</v>
      </c>
      <c r="AH137" s="18">
        <v>0</v>
      </c>
      <c r="AI137" s="34">
        <v>0</v>
      </c>
      <c r="AJ137" s="18">
        <v>1</v>
      </c>
      <c r="AK137" s="34">
        <v>0</v>
      </c>
      <c r="AL137" s="18">
        <v>0</v>
      </c>
      <c r="AM137" s="34">
        <v>0</v>
      </c>
      <c r="AN137" s="18">
        <v>0</v>
      </c>
      <c r="AO137" s="34">
        <v>0</v>
      </c>
      <c r="AP137" s="18">
        <v>0</v>
      </c>
      <c r="AQ137" s="34">
        <v>0</v>
      </c>
      <c r="AR137" s="18">
        <v>0</v>
      </c>
      <c r="AS137" s="34">
        <v>0</v>
      </c>
      <c r="AT137" s="18">
        <v>1</v>
      </c>
      <c r="AU137" s="34">
        <v>0</v>
      </c>
      <c r="AV137" s="18">
        <v>1</v>
      </c>
      <c r="AW137" s="34">
        <v>0</v>
      </c>
      <c r="AX137" s="18">
        <v>0</v>
      </c>
      <c r="AY137" s="34">
        <v>0</v>
      </c>
      <c r="AZ137" s="18">
        <v>2</v>
      </c>
      <c r="BA137" s="34">
        <v>0</v>
      </c>
      <c r="BB137" s="18">
        <v>0</v>
      </c>
      <c r="BC137" s="34">
        <v>1</v>
      </c>
      <c r="BD137" s="18">
        <v>0</v>
      </c>
      <c r="BE137" s="34">
        <v>0</v>
      </c>
      <c r="BF137" s="18">
        <v>0</v>
      </c>
      <c r="BG137" s="34">
        <v>0</v>
      </c>
      <c r="BH137" s="18">
        <v>0</v>
      </c>
      <c r="BI137" s="34">
        <v>0</v>
      </c>
      <c r="BJ137" s="18">
        <v>0</v>
      </c>
      <c r="BK137" s="34">
        <v>0</v>
      </c>
      <c r="BL137" s="18">
        <v>0</v>
      </c>
      <c r="BM137" s="34">
        <v>0</v>
      </c>
      <c r="BN137" s="38">
        <v>0</v>
      </c>
      <c r="BO137" s="39">
        <v>0</v>
      </c>
      <c r="BP137" s="39">
        <v>0</v>
      </c>
      <c r="BQ137" s="39">
        <v>0</v>
      </c>
      <c r="BR137" s="12">
        <f t="shared" si="72"/>
        <v>0.14285714285714285</v>
      </c>
      <c r="BS137" s="12">
        <f t="shared" si="73"/>
        <v>0.47809144373375745</v>
      </c>
      <c r="BT137" s="12">
        <f t="shared" si="74"/>
        <v>0</v>
      </c>
      <c r="BU137" s="12">
        <f t="shared" si="75"/>
        <v>2</v>
      </c>
      <c r="BV137" s="14" t="str">
        <f t="shared" si="76"/>
        <v/>
      </c>
      <c r="BW137" s="14" t="str">
        <f t="shared" si="77"/>
        <v/>
      </c>
      <c r="BX137" s="14" t="str">
        <f t="shared" si="78"/>
        <v/>
      </c>
      <c r="BY137" s="14" t="str">
        <f t="shared" si="79"/>
        <v/>
      </c>
      <c r="BZ137" s="37" t="str">
        <f t="shared" si="80"/>
        <v/>
      </c>
      <c r="CA137" s="15">
        <f t="shared" si="81"/>
        <v>-2.8571428571428567E-2</v>
      </c>
      <c r="CB137" s="16">
        <f t="shared" si="82"/>
        <v>-0.19999999999999998</v>
      </c>
      <c r="CC137" s="9" t="str">
        <f t="shared" si="83"/>
        <v/>
      </c>
      <c r="CD137" s="9" t="str">
        <f t="shared" si="84"/>
        <v/>
      </c>
      <c r="CE137" s="15">
        <f t="shared" si="85"/>
        <v>-4.5454545454545456E-2</v>
      </c>
      <c r="CF137" s="15">
        <f t="shared" si="86"/>
        <v>9.0909090909090912E-2</v>
      </c>
      <c r="CG137" s="15">
        <f t="shared" si="87"/>
        <v>-0.5</v>
      </c>
      <c r="CH137" s="9" t="str">
        <f t="shared" si="88"/>
        <v/>
      </c>
      <c r="CI137" s="9" t="str">
        <f t="shared" si="89"/>
        <v/>
      </c>
    </row>
    <row r="138" spans="1:87" x14ac:dyDescent="0.25">
      <c r="A138" s="33">
        <v>656</v>
      </c>
      <c r="B138" s="33">
        <v>778</v>
      </c>
      <c r="C138" s="17" t="s">
        <v>158</v>
      </c>
      <c r="D138" s="18">
        <v>5</v>
      </c>
      <c r="E138" s="34">
        <v>0</v>
      </c>
      <c r="F138" s="18">
        <v>0</v>
      </c>
      <c r="G138" s="34">
        <v>0</v>
      </c>
      <c r="H138" s="18">
        <v>0</v>
      </c>
      <c r="I138" s="34">
        <v>0</v>
      </c>
      <c r="J138" s="18">
        <v>0</v>
      </c>
      <c r="K138" s="34">
        <v>0</v>
      </c>
      <c r="L138" s="18">
        <v>0</v>
      </c>
      <c r="M138" s="34">
        <v>0</v>
      </c>
      <c r="N138" s="18">
        <v>0</v>
      </c>
      <c r="O138" s="34">
        <v>0</v>
      </c>
      <c r="P138" s="18">
        <v>0</v>
      </c>
      <c r="Q138" s="34">
        <v>0</v>
      </c>
      <c r="R138" s="18">
        <v>0</v>
      </c>
      <c r="S138" s="34">
        <v>0</v>
      </c>
      <c r="T138" s="18">
        <v>0</v>
      </c>
      <c r="U138" s="34">
        <v>0</v>
      </c>
      <c r="V138" s="18">
        <v>0</v>
      </c>
      <c r="W138" s="34">
        <v>0</v>
      </c>
      <c r="X138" s="18">
        <v>0</v>
      </c>
      <c r="Y138" s="34">
        <v>0</v>
      </c>
      <c r="Z138" s="18">
        <v>0</v>
      </c>
      <c r="AA138" s="34">
        <v>0</v>
      </c>
      <c r="AB138" s="18">
        <v>0</v>
      </c>
      <c r="AC138" s="34">
        <v>0</v>
      </c>
      <c r="AD138" s="18">
        <v>0</v>
      </c>
      <c r="AE138" s="34">
        <v>0</v>
      </c>
      <c r="AF138" s="18">
        <v>0</v>
      </c>
      <c r="AG138" s="34">
        <v>0</v>
      </c>
      <c r="AH138" s="18">
        <v>0</v>
      </c>
      <c r="AI138" s="34">
        <v>0</v>
      </c>
      <c r="AJ138" s="18">
        <v>0</v>
      </c>
      <c r="AK138" s="34">
        <v>0</v>
      </c>
      <c r="AL138" s="18">
        <v>0</v>
      </c>
      <c r="AM138" s="34">
        <v>0</v>
      </c>
      <c r="AN138" s="18">
        <v>0</v>
      </c>
      <c r="AO138" s="34">
        <v>0</v>
      </c>
      <c r="AP138" s="18">
        <v>0</v>
      </c>
      <c r="AQ138" s="34">
        <v>1</v>
      </c>
      <c r="AR138" s="18">
        <v>0</v>
      </c>
      <c r="AS138" s="34">
        <v>0</v>
      </c>
      <c r="AT138" s="18">
        <v>0</v>
      </c>
      <c r="AU138" s="34">
        <v>0</v>
      </c>
      <c r="AV138" s="18">
        <v>0</v>
      </c>
      <c r="AW138" s="34">
        <v>0</v>
      </c>
      <c r="AX138" s="18">
        <v>0</v>
      </c>
      <c r="AY138" s="34">
        <v>0</v>
      </c>
      <c r="AZ138" s="18">
        <v>0</v>
      </c>
      <c r="BA138" s="34">
        <v>0</v>
      </c>
      <c r="BB138" s="18">
        <v>0</v>
      </c>
      <c r="BC138" s="34">
        <v>0</v>
      </c>
      <c r="BD138" s="18">
        <v>0</v>
      </c>
      <c r="BE138" s="34">
        <v>0</v>
      </c>
      <c r="BF138" s="18">
        <v>0</v>
      </c>
      <c r="BG138" s="34">
        <v>0</v>
      </c>
      <c r="BH138" s="18">
        <v>0</v>
      </c>
      <c r="BI138" s="34">
        <v>0</v>
      </c>
      <c r="BJ138" s="18">
        <v>0</v>
      </c>
      <c r="BK138" s="34">
        <v>0</v>
      </c>
      <c r="BL138" s="18">
        <v>0</v>
      </c>
      <c r="BM138" s="34">
        <v>0</v>
      </c>
      <c r="BN138" s="38">
        <v>0</v>
      </c>
      <c r="BO138" s="39">
        <v>0</v>
      </c>
      <c r="BP138" s="39">
        <v>0</v>
      </c>
      <c r="BQ138" s="39">
        <v>1</v>
      </c>
      <c r="BR138" s="12">
        <f t="shared" si="72"/>
        <v>4.7619047619047616E-2</v>
      </c>
      <c r="BS138" s="12">
        <f t="shared" si="73"/>
        <v>0.21821789023599236</v>
      </c>
      <c r="BT138" s="12">
        <f t="shared" si="74"/>
        <v>0</v>
      </c>
      <c r="BU138" s="12">
        <f t="shared" si="75"/>
        <v>1</v>
      </c>
      <c r="BV138" s="14" t="str">
        <f t="shared" si="76"/>
        <v/>
      </c>
      <c r="BW138" s="14" t="str">
        <f t="shared" si="77"/>
        <v/>
      </c>
      <c r="BX138" s="14" t="str">
        <f t="shared" si="78"/>
        <v/>
      </c>
      <c r="BY138" s="14" t="str">
        <f t="shared" si="79"/>
        <v/>
      </c>
      <c r="BZ138" s="37" t="str">
        <f t="shared" si="80"/>
        <v/>
      </c>
      <c r="CA138" s="15">
        <f t="shared" si="81"/>
        <v>0</v>
      </c>
      <c r="CB138" s="16">
        <f t="shared" si="82"/>
        <v>0</v>
      </c>
      <c r="CC138" s="9" t="str">
        <f t="shared" si="83"/>
        <v/>
      </c>
      <c r="CD138" s="9" t="str">
        <f t="shared" si="84"/>
        <v/>
      </c>
      <c r="CE138" s="15">
        <f t="shared" si="85"/>
        <v>0</v>
      </c>
      <c r="CF138" s="15">
        <f t="shared" si="86"/>
        <v>0</v>
      </c>
      <c r="CG138" s="15" t="e">
        <f t="shared" si="87"/>
        <v>#DIV/0!</v>
      </c>
      <c r="CH138" s="9" t="str">
        <f t="shared" si="88"/>
        <v/>
      </c>
      <c r="CI138" s="9" t="str">
        <f t="shared" si="89"/>
        <v/>
      </c>
    </row>
    <row r="139" spans="1:87" x14ac:dyDescent="0.25">
      <c r="A139" s="33">
        <v>684</v>
      </c>
      <c r="B139" s="33">
        <v>779</v>
      </c>
      <c r="C139" s="17" t="s">
        <v>159</v>
      </c>
      <c r="D139" s="18">
        <v>1</v>
      </c>
      <c r="E139" s="34">
        <v>364</v>
      </c>
      <c r="F139" s="18">
        <v>0</v>
      </c>
      <c r="G139" s="34">
        <v>714</v>
      </c>
      <c r="H139" s="18">
        <v>1327</v>
      </c>
      <c r="I139" s="34">
        <v>1330</v>
      </c>
      <c r="J139" s="18">
        <v>0</v>
      </c>
      <c r="K139" s="34">
        <v>1200</v>
      </c>
      <c r="L139" s="18">
        <v>1000</v>
      </c>
      <c r="M139" s="34">
        <v>1600</v>
      </c>
      <c r="N139" s="18">
        <v>1400</v>
      </c>
      <c r="O139" s="34">
        <v>1900</v>
      </c>
      <c r="P139" s="18">
        <v>1300</v>
      </c>
      <c r="Q139" s="34">
        <v>600</v>
      </c>
      <c r="R139" s="18">
        <v>2100</v>
      </c>
      <c r="S139" s="34">
        <v>1000</v>
      </c>
      <c r="T139" s="18">
        <v>0</v>
      </c>
      <c r="U139" s="34">
        <v>2185</v>
      </c>
      <c r="V139" s="18">
        <v>0</v>
      </c>
      <c r="W139" s="34">
        <v>300</v>
      </c>
      <c r="X139" s="18">
        <v>3629</v>
      </c>
      <c r="Y139" s="34">
        <v>2712</v>
      </c>
      <c r="Z139" s="18">
        <v>4814</v>
      </c>
      <c r="AA139" s="34">
        <v>2746</v>
      </c>
      <c r="AB139" s="18">
        <v>4744</v>
      </c>
      <c r="AC139" s="34">
        <v>3820</v>
      </c>
      <c r="AD139" s="18">
        <v>8862</v>
      </c>
      <c r="AE139" s="34">
        <v>2987</v>
      </c>
      <c r="AF139" s="18">
        <v>7723</v>
      </c>
      <c r="AG139" s="34">
        <v>3562</v>
      </c>
      <c r="AH139" s="18">
        <v>7234</v>
      </c>
      <c r="AI139" s="34">
        <v>9741</v>
      </c>
      <c r="AJ139" s="18">
        <v>5374</v>
      </c>
      <c r="AK139" s="34">
        <v>6088</v>
      </c>
      <c r="AL139" s="18">
        <v>5754</v>
      </c>
      <c r="AM139" s="34">
        <v>2702</v>
      </c>
      <c r="AN139" s="18">
        <v>4494</v>
      </c>
      <c r="AO139" s="34">
        <v>3541</v>
      </c>
      <c r="AP139" s="18">
        <v>3948</v>
      </c>
      <c r="AQ139" s="34">
        <v>4938</v>
      </c>
      <c r="AR139" s="18">
        <v>9182</v>
      </c>
      <c r="AS139" s="34">
        <v>5722</v>
      </c>
      <c r="AT139" s="18">
        <v>4597</v>
      </c>
      <c r="AU139" s="34">
        <v>3675</v>
      </c>
      <c r="AV139" s="18">
        <v>7056</v>
      </c>
      <c r="AW139" s="34">
        <v>3561</v>
      </c>
      <c r="AX139" s="18">
        <v>5076</v>
      </c>
      <c r="AY139" s="34">
        <v>66273</v>
      </c>
      <c r="AZ139" s="18">
        <v>9113</v>
      </c>
      <c r="BA139" s="34">
        <v>8753</v>
      </c>
      <c r="BB139" s="18">
        <v>20037</v>
      </c>
      <c r="BC139" s="34">
        <v>14632</v>
      </c>
      <c r="BD139" s="18">
        <v>12413</v>
      </c>
      <c r="BE139" s="34">
        <v>17658</v>
      </c>
      <c r="BF139" s="18">
        <v>10108</v>
      </c>
      <c r="BG139" s="34">
        <v>29824</v>
      </c>
      <c r="BH139" s="18">
        <v>7622</v>
      </c>
      <c r="BI139" s="34">
        <v>10394</v>
      </c>
      <c r="BJ139" s="18">
        <v>9348</v>
      </c>
      <c r="BK139" s="34">
        <v>33132</v>
      </c>
      <c r="BL139" s="18">
        <v>15719</v>
      </c>
      <c r="BM139" s="34">
        <v>46926</v>
      </c>
      <c r="BN139" s="38">
        <v>48006</v>
      </c>
      <c r="BO139" s="39">
        <v>309275</v>
      </c>
      <c r="BP139" s="39">
        <v>53127</v>
      </c>
      <c r="BQ139" s="39">
        <v>58787</v>
      </c>
      <c r="BR139" s="12">
        <f t="shared" si="72"/>
        <v>37608.761904761908</v>
      </c>
      <c r="BS139" s="12">
        <f t="shared" si="73"/>
        <v>65190.068109263979</v>
      </c>
      <c r="BT139" s="12">
        <f t="shared" si="74"/>
        <v>15719</v>
      </c>
      <c r="BU139" s="12">
        <f t="shared" si="75"/>
        <v>309275</v>
      </c>
      <c r="BV139" s="14" t="str">
        <f t="shared" si="76"/>
        <v/>
      </c>
      <c r="BW139" s="14" t="str">
        <f t="shared" si="77"/>
        <v/>
      </c>
      <c r="BX139" s="14" t="str">
        <f t="shared" si="78"/>
        <v/>
      </c>
      <c r="BY139" s="14" t="str">
        <f t="shared" si="79"/>
        <v/>
      </c>
      <c r="BZ139" s="37">
        <f t="shared" si="80"/>
        <v>0</v>
      </c>
      <c r="CA139" s="15">
        <f t="shared" si="81"/>
        <v>889.53376623376619</v>
      </c>
      <c r="CB139" s="16">
        <f t="shared" si="82"/>
        <v>2.3652301250606605E-2</v>
      </c>
      <c r="CC139" s="9" t="str">
        <f t="shared" si="83"/>
        <v/>
      </c>
      <c r="CD139" s="9" t="str">
        <f t="shared" si="84"/>
        <v/>
      </c>
      <c r="CE139" s="15">
        <f t="shared" si="85"/>
        <v>1819.6909090909091</v>
      </c>
      <c r="CF139" s="15">
        <f t="shared" si="86"/>
        <v>18888.727272727272</v>
      </c>
      <c r="CG139" s="15">
        <f t="shared" si="87"/>
        <v>9.6337401817341753E-2</v>
      </c>
      <c r="CH139" s="9" t="str">
        <f t="shared" si="88"/>
        <v>increasing</v>
      </c>
      <c r="CI139" s="9" t="str">
        <f t="shared" si="89"/>
        <v/>
      </c>
    </row>
    <row r="140" spans="1:87" x14ac:dyDescent="0.25">
      <c r="A140" s="33">
        <v>675</v>
      </c>
      <c r="B140" s="33">
        <v>790</v>
      </c>
      <c r="C140" s="17" t="s">
        <v>160</v>
      </c>
      <c r="D140" s="18">
        <v>3</v>
      </c>
      <c r="E140" s="34">
        <v>1</v>
      </c>
      <c r="F140" s="18">
        <v>0</v>
      </c>
      <c r="G140" s="34">
        <v>63</v>
      </c>
      <c r="H140" s="18">
        <v>0</v>
      </c>
      <c r="I140" s="34">
        <v>1</v>
      </c>
      <c r="J140" s="18">
        <v>0</v>
      </c>
      <c r="K140" s="34">
        <v>0</v>
      </c>
      <c r="L140" s="18">
        <v>0</v>
      </c>
      <c r="M140" s="34">
        <v>0</v>
      </c>
      <c r="N140" s="18">
        <v>0</v>
      </c>
      <c r="O140" s="34">
        <v>0</v>
      </c>
      <c r="P140" s="18">
        <v>7</v>
      </c>
      <c r="Q140" s="34">
        <v>18</v>
      </c>
      <c r="R140" s="18">
        <v>0</v>
      </c>
      <c r="S140" s="34">
        <v>0</v>
      </c>
      <c r="T140" s="18">
        <v>0</v>
      </c>
      <c r="U140" s="34">
        <v>0</v>
      </c>
      <c r="V140" s="18">
        <v>0</v>
      </c>
      <c r="W140" s="34">
        <v>0</v>
      </c>
      <c r="X140" s="18">
        <v>15</v>
      </c>
      <c r="Y140" s="34">
        <v>36</v>
      </c>
      <c r="Z140" s="18">
        <v>8</v>
      </c>
      <c r="AA140" s="34">
        <v>1</v>
      </c>
      <c r="AB140" s="18">
        <v>4</v>
      </c>
      <c r="AC140" s="34">
        <v>53</v>
      </c>
      <c r="AD140" s="18">
        <v>41</v>
      </c>
      <c r="AE140" s="34">
        <v>22</v>
      </c>
      <c r="AF140" s="18">
        <v>4</v>
      </c>
      <c r="AG140" s="34">
        <v>1</v>
      </c>
      <c r="AH140" s="18">
        <v>2</v>
      </c>
      <c r="AI140" s="34">
        <v>5</v>
      </c>
      <c r="AJ140" s="18">
        <v>21</v>
      </c>
      <c r="AK140" s="34">
        <v>1</v>
      </c>
      <c r="AL140" s="18">
        <v>19</v>
      </c>
      <c r="AM140" s="34">
        <v>10</v>
      </c>
      <c r="AN140" s="18">
        <v>1</v>
      </c>
      <c r="AO140" s="34">
        <v>3</v>
      </c>
      <c r="AP140" s="18">
        <v>23</v>
      </c>
      <c r="AQ140" s="34">
        <v>24</v>
      </c>
      <c r="AR140" s="18">
        <v>4</v>
      </c>
      <c r="AS140" s="34">
        <v>25</v>
      </c>
      <c r="AT140" s="18">
        <v>8</v>
      </c>
      <c r="AU140" s="34">
        <v>13</v>
      </c>
      <c r="AV140" s="18">
        <v>4</v>
      </c>
      <c r="AW140" s="34">
        <v>17</v>
      </c>
      <c r="AX140" s="18">
        <v>5</v>
      </c>
      <c r="AY140" s="34">
        <v>0</v>
      </c>
      <c r="AZ140" s="18">
        <v>0</v>
      </c>
      <c r="BA140" s="34">
        <v>1</v>
      </c>
      <c r="BB140" s="18">
        <v>0</v>
      </c>
      <c r="BC140" s="34">
        <v>62</v>
      </c>
      <c r="BD140" s="18">
        <v>1</v>
      </c>
      <c r="BE140" s="34">
        <v>13</v>
      </c>
      <c r="BF140" s="18">
        <v>41</v>
      </c>
      <c r="BG140" s="34">
        <v>6</v>
      </c>
      <c r="BH140" s="18">
        <v>1</v>
      </c>
      <c r="BI140" s="34">
        <v>63</v>
      </c>
      <c r="BJ140" s="18">
        <v>2</v>
      </c>
      <c r="BK140" s="34">
        <v>0</v>
      </c>
      <c r="BL140" s="18">
        <v>1</v>
      </c>
      <c r="BM140" s="34">
        <v>0</v>
      </c>
      <c r="BN140" s="38">
        <v>20</v>
      </c>
      <c r="BO140" s="39">
        <v>4</v>
      </c>
      <c r="BP140" s="39">
        <v>4</v>
      </c>
      <c r="BQ140" s="39">
        <v>8</v>
      </c>
      <c r="BR140" s="12">
        <f t="shared" si="72"/>
        <v>11.857142857142858</v>
      </c>
      <c r="BS140" s="12">
        <f t="shared" si="73"/>
        <v>19.448099429727609</v>
      </c>
      <c r="BT140" s="12">
        <f t="shared" si="74"/>
        <v>4</v>
      </c>
      <c r="BU140" s="12">
        <f t="shared" si="75"/>
        <v>63</v>
      </c>
      <c r="BV140" s="14" t="str">
        <f t="shared" si="76"/>
        <v/>
      </c>
      <c r="BW140" s="14" t="str">
        <f t="shared" si="77"/>
        <v/>
      </c>
      <c r="BX140" s="14" t="str">
        <f t="shared" si="78"/>
        <v/>
      </c>
      <c r="BY140" s="14" t="str">
        <f t="shared" si="79"/>
        <v/>
      </c>
      <c r="BZ140" s="37" t="str">
        <f t="shared" si="80"/>
        <v/>
      </c>
      <c r="CA140" s="15">
        <f t="shared" si="81"/>
        <v>-3.8961038961040253E-3</v>
      </c>
      <c r="CB140" s="16">
        <f t="shared" si="82"/>
        <v>-3.2858707557503828E-4</v>
      </c>
      <c r="CC140" s="9" t="str">
        <f t="shared" si="83"/>
        <v/>
      </c>
      <c r="CD140" s="9" t="str">
        <f t="shared" si="84"/>
        <v/>
      </c>
      <c r="CE140" s="15">
        <f t="shared" si="85"/>
        <v>-3.3636363636363638</v>
      </c>
      <c r="CF140" s="15">
        <f t="shared" si="86"/>
        <v>17.272727272727273</v>
      </c>
      <c r="CG140" s="15">
        <f t="shared" si="87"/>
        <v>-0.19473684210526315</v>
      </c>
      <c r="CH140" s="9" t="str">
        <f t="shared" si="88"/>
        <v/>
      </c>
      <c r="CI140" s="9" t="str">
        <f t="shared" si="89"/>
        <v/>
      </c>
    </row>
    <row r="141" spans="1:87" x14ac:dyDescent="0.25">
      <c r="A141" s="33">
        <v>678</v>
      </c>
      <c r="B141" s="33">
        <v>792</v>
      </c>
      <c r="C141" s="17" t="s">
        <v>161</v>
      </c>
      <c r="D141" s="18">
        <v>4</v>
      </c>
      <c r="E141" s="34">
        <v>275</v>
      </c>
      <c r="F141" s="18">
        <v>0</v>
      </c>
      <c r="G141" s="34">
        <v>0</v>
      </c>
      <c r="H141" s="18">
        <v>0</v>
      </c>
      <c r="I141" s="34">
        <v>239</v>
      </c>
      <c r="J141" s="18">
        <v>0</v>
      </c>
      <c r="K141" s="34">
        <v>200</v>
      </c>
      <c r="L141" s="18">
        <v>0</v>
      </c>
      <c r="M141" s="34">
        <v>0</v>
      </c>
      <c r="N141" s="18">
        <v>31</v>
      </c>
      <c r="O141" s="34">
        <v>12</v>
      </c>
      <c r="P141" s="18">
        <v>0</v>
      </c>
      <c r="Q141" s="34">
        <v>540</v>
      </c>
      <c r="R141" s="18">
        <v>0</v>
      </c>
      <c r="S141" s="34">
        <v>0</v>
      </c>
      <c r="T141" s="18">
        <v>0</v>
      </c>
      <c r="U141" s="34">
        <v>0</v>
      </c>
      <c r="V141" s="18">
        <v>0</v>
      </c>
      <c r="W141" s="34">
        <v>0</v>
      </c>
      <c r="X141" s="18">
        <v>363</v>
      </c>
      <c r="Y141" s="34">
        <v>357</v>
      </c>
      <c r="Z141" s="18">
        <v>0</v>
      </c>
      <c r="AA141" s="34">
        <v>0</v>
      </c>
      <c r="AB141" s="18">
        <v>253</v>
      </c>
      <c r="AC141" s="34">
        <v>0</v>
      </c>
      <c r="AD141" s="18">
        <v>2329</v>
      </c>
      <c r="AE141" s="34">
        <v>0</v>
      </c>
      <c r="AF141" s="18">
        <v>7</v>
      </c>
      <c r="AG141" s="34">
        <v>2113</v>
      </c>
      <c r="AH141" s="18">
        <v>0</v>
      </c>
      <c r="AI141" s="34">
        <v>203</v>
      </c>
      <c r="AJ141" s="18">
        <v>287</v>
      </c>
      <c r="AK141" s="34">
        <v>0</v>
      </c>
      <c r="AL141" s="18">
        <v>400</v>
      </c>
      <c r="AM141" s="34">
        <v>5</v>
      </c>
      <c r="AN141" s="18">
        <v>8</v>
      </c>
      <c r="AO141" s="34">
        <v>84</v>
      </c>
      <c r="AP141" s="18">
        <v>0</v>
      </c>
      <c r="AQ141" s="34">
        <v>110</v>
      </c>
      <c r="AR141" s="18">
        <v>52</v>
      </c>
      <c r="AS141" s="34">
        <v>1720</v>
      </c>
      <c r="AT141" s="18">
        <v>1</v>
      </c>
      <c r="AU141" s="34">
        <v>873</v>
      </c>
      <c r="AV141" s="18">
        <v>2</v>
      </c>
      <c r="AW141" s="34">
        <v>0</v>
      </c>
      <c r="AX141" s="18">
        <v>4</v>
      </c>
      <c r="AY141" s="34">
        <v>0</v>
      </c>
      <c r="AZ141" s="18">
        <v>0</v>
      </c>
      <c r="BA141" s="34">
        <v>1</v>
      </c>
      <c r="BB141" s="18">
        <v>2</v>
      </c>
      <c r="BC141" s="34">
        <v>0</v>
      </c>
      <c r="BD141" s="18">
        <v>1255</v>
      </c>
      <c r="BE141" s="34">
        <v>0</v>
      </c>
      <c r="BF141" s="18">
        <v>0</v>
      </c>
      <c r="BG141" s="34">
        <v>2</v>
      </c>
      <c r="BH141" s="18">
        <v>0</v>
      </c>
      <c r="BI141" s="34">
        <v>351</v>
      </c>
      <c r="BJ141" s="18">
        <v>0</v>
      </c>
      <c r="BK141" s="34">
        <v>0</v>
      </c>
      <c r="BL141" s="18">
        <v>0</v>
      </c>
      <c r="BM141" s="34">
        <v>0</v>
      </c>
      <c r="BN141" s="38">
        <v>21</v>
      </c>
      <c r="BO141" s="39">
        <v>0</v>
      </c>
      <c r="BP141" s="39">
        <v>0</v>
      </c>
      <c r="BQ141" s="39">
        <v>0</v>
      </c>
      <c r="BR141" s="12">
        <f t="shared" si="72"/>
        <v>77.904761904761898</v>
      </c>
      <c r="BS141" s="12">
        <f t="shared" si="73"/>
        <v>280.28911943953602</v>
      </c>
      <c r="BT141" s="12">
        <f t="shared" si="74"/>
        <v>0</v>
      </c>
      <c r="BU141" s="12">
        <f t="shared" si="75"/>
        <v>2329</v>
      </c>
      <c r="BV141" s="14" t="str">
        <f t="shared" si="76"/>
        <v/>
      </c>
      <c r="BW141" s="14" t="str">
        <f t="shared" si="77"/>
        <v/>
      </c>
      <c r="BX141" s="14" t="str">
        <f t="shared" si="78"/>
        <v/>
      </c>
      <c r="BY141" s="14" t="str">
        <f t="shared" si="79"/>
        <v/>
      </c>
      <c r="BZ141" s="37" t="str">
        <f t="shared" si="80"/>
        <v/>
      </c>
      <c r="CA141" s="15">
        <f t="shared" si="81"/>
        <v>-27.093506493506489</v>
      </c>
      <c r="CB141" s="16">
        <f t="shared" si="82"/>
        <v>-0.34777728384085349</v>
      </c>
      <c r="CC141" s="9" t="str">
        <f t="shared" si="83"/>
        <v/>
      </c>
      <c r="CD141" s="9" t="str">
        <f t="shared" si="84"/>
        <v>decreasing</v>
      </c>
      <c r="CE141" s="15">
        <f t="shared" si="85"/>
        <v>-42.463636363636361</v>
      </c>
      <c r="CF141" s="15">
        <f t="shared" si="86"/>
        <v>146.18181818181819</v>
      </c>
      <c r="CG141" s="15">
        <f t="shared" si="87"/>
        <v>-0.29048507462686562</v>
      </c>
      <c r="CH141" s="9" t="str">
        <f t="shared" si="88"/>
        <v/>
      </c>
      <c r="CI141" s="9" t="str">
        <f t="shared" si="89"/>
        <v>decreasing</v>
      </c>
    </row>
    <row r="142" spans="1:87" x14ac:dyDescent="0.25">
      <c r="A142" s="33">
        <v>679</v>
      </c>
      <c r="B142" s="33">
        <v>793</v>
      </c>
      <c r="C142" s="17" t="s">
        <v>162</v>
      </c>
      <c r="D142" s="18">
        <v>1</v>
      </c>
      <c r="E142" s="34">
        <v>0</v>
      </c>
      <c r="F142" s="18">
        <v>0</v>
      </c>
      <c r="G142" s="34">
        <v>0</v>
      </c>
      <c r="H142" s="18">
        <v>0</v>
      </c>
      <c r="I142" s="34">
        <v>0</v>
      </c>
      <c r="J142" s="18">
        <v>0</v>
      </c>
      <c r="K142" s="34">
        <v>0</v>
      </c>
      <c r="L142" s="18">
        <v>55</v>
      </c>
      <c r="M142" s="34">
        <v>0</v>
      </c>
      <c r="N142" s="18">
        <v>0</v>
      </c>
      <c r="O142" s="34">
        <v>15</v>
      </c>
      <c r="P142" s="18">
        <v>0</v>
      </c>
      <c r="Q142" s="34">
        <v>28</v>
      </c>
      <c r="R142" s="18">
        <v>0</v>
      </c>
      <c r="S142" s="34">
        <v>140</v>
      </c>
      <c r="T142" s="18">
        <v>0</v>
      </c>
      <c r="U142" s="34">
        <v>0</v>
      </c>
      <c r="V142" s="18">
        <v>0</v>
      </c>
      <c r="W142" s="34">
        <v>0</v>
      </c>
      <c r="X142" s="18">
        <v>859</v>
      </c>
      <c r="Y142" s="34">
        <v>339</v>
      </c>
      <c r="Z142" s="18">
        <v>193</v>
      </c>
      <c r="AA142" s="34">
        <v>225</v>
      </c>
      <c r="AB142" s="18">
        <v>60</v>
      </c>
      <c r="AC142" s="34">
        <v>0</v>
      </c>
      <c r="AD142" s="18">
        <v>372</v>
      </c>
      <c r="AE142" s="34">
        <v>21</v>
      </c>
      <c r="AF142" s="18">
        <v>120</v>
      </c>
      <c r="AG142" s="34">
        <v>624</v>
      </c>
      <c r="AH142" s="18">
        <v>69</v>
      </c>
      <c r="AI142" s="34">
        <v>199</v>
      </c>
      <c r="AJ142" s="18">
        <v>310</v>
      </c>
      <c r="AK142" s="34">
        <v>4</v>
      </c>
      <c r="AL142" s="18">
        <v>91</v>
      </c>
      <c r="AM142" s="34">
        <v>249</v>
      </c>
      <c r="AN142" s="18">
        <v>44</v>
      </c>
      <c r="AO142" s="34">
        <v>77</v>
      </c>
      <c r="AP142" s="18">
        <v>32</v>
      </c>
      <c r="AQ142" s="34">
        <v>252</v>
      </c>
      <c r="AR142" s="18">
        <v>307</v>
      </c>
      <c r="AS142" s="34">
        <v>774</v>
      </c>
      <c r="AT142" s="18">
        <v>133</v>
      </c>
      <c r="AU142" s="34">
        <v>163</v>
      </c>
      <c r="AV142" s="18">
        <v>88</v>
      </c>
      <c r="AW142" s="34">
        <v>180</v>
      </c>
      <c r="AX142" s="18">
        <v>153</v>
      </c>
      <c r="AY142" s="34">
        <v>292</v>
      </c>
      <c r="AZ142" s="18">
        <v>205</v>
      </c>
      <c r="BA142" s="34">
        <v>198</v>
      </c>
      <c r="BB142" s="18">
        <v>186</v>
      </c>
      <c r="BC142" s="34">
        <v>60</v>
      </c>
      <c r="BD142" s="18">
        <v>787</v>
      </c>
      <c r="BE142" s="34">
        <v>32</v>
      </c>
      <c r="BF142" s="18">
        <v>34</v>
      </c>
      <c r="BG142" s="34">
        <v>300</v>
      </c>
      <c r="BH142" s="18">
        <v>130</v>
      </c>
      <c r="BI142" s="34">
        <v>240</v>
      </c>
      <c r="BJ142" s="18">
        <v>260</v>
      </c>
      <c r="BK142" s="34">
        <v>148</v>
      </c>
      <c r="BL142" s="18">
        <v>90</v>
      </c>
      <c r="BM142" s="34">
        <v>9</v>
      </c>
      <c r="BN142" s="38">
        <v>86</v>
      </c>
      <c r="BO142" s="39">
        <v>72</v>
      </c>
      <c r="BP142" s="39">
        <v>28</v>
      </c>
      <c r="BQ142" s="39">
        <v>72</v>
      </c>
      <c r="BR142" s="12">
        <f t="shared" si="72"/>
        <v>169.61904761904762</v>
      </c>
      <c r="BS142" s="12">
        <f t="shared" si="73"/>
        <v>167.12225351235432</v>
      </c>
      <c r="BT142" s="12">
        <f t="shared" si="74"/>
        <v>148</v>
      </c>
      <c r="BU142" s="12">
        <f t="shared" si="75"/>
        <v>859</v>
      </c>
      <c r="BV142" s="14" t="str">
        <f t="shared" si="76"/>
        <v/>
      </c>
      <c r="BW142" s="14" t="str">
        <f t="shared" si="77"/>
        <v/>
      </c>
      <c r="BX142" s="14" t="str">
        <f t="shared" si="78"/>
        <v/>
      </c>
      <c r="BY142" s="14" t="str">
        <f t="shared" si="79"/>
        <v/>
      </c>
      <c r="BZ142" s="37">
        <f t="shared" si="80"/>
        <v>0</v>
      </c>
      <c r="CA142" s="15">
        <f t="shared" si="81"/>
        <v>-8.9870129870129851</v>
      </c>
      <c r="CB142" s="16">
        <f t="shared" si="82"/>
        <v>-5.2983512837527426E-2</v>
      </c>
      <c r="CC142" s="9" t="str">
        <f t="shared" si="83"/>
        <v/>
      </c>
      <c r="CD142" s="9" t="str">
        <f t="shared" si="84"/>
        <v>decreasing</v>
      </c>
      <c r="CE142" s="15">
        <f t="shared" si="85"/>
        <v>-20.936363636363637</v>
      </c>
      <c r="CF142" s="15">
        <f t="shared" si="86"/>
        <v>190</v>
      </c>
      <c r="CG142" s="15">
        <f t="shared" si="87"/>
        <v>-0.11019138755980862</v>
      </c>
      <c r="CH142" s="9" t="str">
        <f t="shared" si="88"/>
        <v/>
      </c>
      <c r="CI142" s="9" t="str">
        <f t="shared" si="89"/>
        <v>decreasing</v>
      </c>
    </row>
    <row r="143" spans="1:87" x14ac:dyDescent="0.25">
      <c r="A143" s="33">
        <v>823</v>
      </c>
      <c r="B143" s="33">
        <v>797</v>
      </c>
      <c r="C143" s="17" t="s">
        <v>163</v>
      </c>
      <c r="D143" s="18">
        <v>5</v>
      </c>
      <c r="E143" s="34">
        <v>0</v>
      </c>
      <c r="F143" s="18">
        <v>0</v>
      </c>
      <c r="G143" s="34">
        <v>0</v>
      </c>
      <c r="H143" s="18">
        <v>0</v>
      </c>
      <c r="I143" s="34">
        <v>0</v>
      </c>
      <c r="J143" s="18">
        <v>0</v>
      </c>
      <c r="K143" s="34">
        <v>0</v>
      </c>
      <c r="L143" s="18">
        <v>0</v>
      </c>
      <c r="M143" s="34">
        <v>0</v>
      </c>
      <c r="N143" s="18">
        <v>0</v>
      </c>
      <c r="O143" s="34">
        <v>0</v>
      </c>
      <c r="P143" s="18">
        <v>0</v>
      </c>
      <c r="Q143" s="34">
        <v>0</v>
      </c>
      <c r="R143" s="18">
        <v>0</v>
      </c>
      <c r="S143" s="34">
        <v>0</v>
      </c>
      <c r="T143" s="18">
        <v>0</v>
      </c>
      <c r="U143" s="34">
        <v>0</v>
      </c>
      <c r="V143" s="18">
        <v>0</v>
      </c>
      <c r="W143" s="34">
        <v>0</v>
      </c>
      <c r="X143" s="18">
        <v>0</v>
      </c>
      <c r="Y143" s="34">
        <v>0</v>
      </c>
      <c r="Z143" s="18">
        <v>0</v>
      </c>
      <c r="AA143" s="34">
        <v>0</v>
      </c>
      <c r="AB143" s="18">
        <v>0</v>
      </c>
      <c r="AC143" s="34">
        <v>0</v>
      </c>
      <c r="AD143" s="18">
        <v>0</v>
      </c>
      <c r="AE143" s="34">
        <v>0</v>
      </c>
      <c r="AF143" s="18">
        <v>1</v>
      </c>
      <c r="AG143" s="34">
        <v>0</v>
      </c>
      <c r="AH143" s="18">
        <v>0</v>
      </c>
      <c r="AI143" s="34">
        <v>0</v>
      </c>
      <c r="AJ143" s="18">
        <v>0</v>
      </c>
      <c r="AK143" s="34">
        <v>0</v>
      </c>
      <c r="AL143" s="18">
        <v>0</v>
      </c>
      <c r="AM143" s="34">
        <v>0</v>
      </c>
      <c r="AN143" s="18">
        <v>0</v>
      </c>
      <c r="AO143" s="34">
        <v>2</v>
      </c>
      <c r="AP143" s="18">
        <v>0</v>
      </c>
      <c r="AQ143" s="34">
        <v>0</v>
      </c>
      <c r="AR143" s="18">
        <v>0</v>
      </c>
      <c r="AS143" s="34">
        <v>0</v>
      </c>
      <c r="AT143" s="18">
        <v>0</v>
      </c>
      <c r="AU143" s="34">
        <v>0</v>
      </c>
      <c r="AV143" s="18">
        <v>0</v>
      </c>
      <c r="AW143" s="34">
        <v>0</v>
      </c>
      <c r="AX143" s="18">
        <v>0</v>
      </c>
      <c r="AY143" s="34">
        <v>0</v>
      </c>
      <c r="AZ143" s="18">
        <v>0</v>
      </c>
      <c r="BA143" s="34">
        <v>0</v>
      </c>
      <c r="BB143" s="18">
        <v>0</v>
      </c>
      <c r="BC143" s="34">
        <v>0</v>
      </c>
      <c r="BD143" s="18">
        <v>0</v>
      </c>
      <c r="BE143" s="34">
        <v>0</v>
      </c>
      <c r="BF143" s="18">
        <v>0</v>
      </c>
      <c r="BG143" s="34">
        <v>0</v>
      </c>
      <c r="BH143" s="18">
        <v>0</v>
      </c>
      <c r="BI143" s="34">
        <v>0</v>
      </c>
      <c r="BJ143" s="18">
        <v>0</v>
      </c>
      <c r="BK143" s="34">
        <v>0</v>
      </c>
      <c r="BL143" s="18">
        <v>0</v>
      </c>
      <c r="BM143" s="34">
        <v>0</v>
      </c>
      <c r="BN143" s="38">
        <v>0</v>
      </c>
      <c r="BO143" s="39">
        <v>0</v>
      </c>
      <c r="BP143" s="39">
        <v>0</v>
      </c>
      <c r="BQ143" s="39">
        <v>0</v>
      </c>
      <c r="BR143" s="12">
        <f t="shared" si="72"/>
        <v>0</v>
      </c>
      <c r="BS143" s="12">
        <f t="shared" si="73"/>
        <v>0</v>
      </c>
      <c r="BT143" s="12">
        <f t="shared" si="74"/>
        <v>0</v>
      </c>
      <c r="BU143" s="12">
        <f t="shared" si="75"/>
        <v>2</v>
      </c>
      <c r="BV143" s="14" t="str">
        <f t="shared" si="76"/>
        <v/>
      </c>
      <c r="BW143" s="14" t="str">
        <f t="shared" si="77"/>
        <v/>
      </c>
      <c r="BX143" s="14" t="str">
        <f t="shared" si="78"/>
        <v/>
      </c>
      <c r="BY143" s="14" t="str">
        <f t="shared" si="79"/>
        <v/>
      </c>
      <c r="BZ143" s="37" t="str">
        <f t="shared" si="80"/>
        <v/>
      </c>
      <c r="CA143" s="15">
        <f t="shared" si="81"/>
        <v>0</v>
      </c>
      <c r="CB143" s="16" t="e">
        <f t="shared" si="82"/>
        <v>#DIV/0!</v>
      </c>
      <c r="CC143" s="9" t="str">
        <f t="shared" si="83"/>
        <v/>
      </c>
      <c r="CD143" s="9" t="str">
        <f t="shared" si="84"/>
        <v/>
      </c>
      <c r="CE143" s="15">
        <f t="shared" si="85"/>
        <v>0</v>
      </c>
      <c r="CF143" s="15">
        <f t="shared" si="86"/>
        <v>0</v>
      </c>
      <c r="CG143" s="15" t="e">
        <f t="shared" si="87"/>
        <v>#DIV/0!</v>
      </c>
      <c r="CH143" s="9" t="str">
        <f t="shared" si="88"/>
        <v/>
      </c>
      <c r="CI143" s="9" t="str">
        <f t="shared" si="89"/>
        <v/>
      </c>
    </row>
    <row r="144" spans="1:87" x14ac:dyDescent="0.25">
      <c r="A144" s="33">
        <v>832</v>
      </c>
      <c r="B144" s="33">
        <v>801</v>
      </c>
      <c r="C144" s="17" t="s">
        <v>164</v>
      </c>
      <c r="D144" s="18">
        <v>5</v>
      </c>
      <c r="E144" s="34">
        <v>0</v>
      </c>
      <c r="F144" s="18">
        <v>0</v>
      </c>
      <c r="G144" s="34">
        <v>0</v>
      </c>
      <c r="H144" s="18">
        <v>0</v>
      </c>
      <c r="I144" s="34">
        <v>0</v>
      </c>
      <c r="J144" s="18">
        <v>0</v>
      </c>
      <c r="K144" s="34">
        <v>0</v>
      </c>
      <c r="L144" s="18">
        <v>0</v>
      </c>
      <c r="M144" s="34">
        <v>0</v>
      </c>
      <c r="N144" s="18">
        <v>0</v>
      </c>
      <c r="O144" s="34">
        <v>0</v>
      </c>
      <c r="P144" s="18">
        <v>0</v>
      </c>
      <c r="Q144" s="34">
        <v>0</v>
      </c>
      <c r="R144" s="18">
        <v>0</v>
      </c>
      <c r="S144" s="34">
        <v>0</v>
      </c>
      <c r="T144" s="18">
        <v>0</v>
      </c>
      <c r="U144" s="34">
        <v>0</v>
      </c>
      <c r="V144" s="18">
        <v>0</v>
      </c>
      <c r="W144" s="34">
        <v>0</v>
      </c>
      <c r="X144" s="18">
        <v>0</v>
      </c>
      <c r="Y144" s="34">
        <v>0</v>
      </c>
      <c r="Z144" s="18">
        <v>50</v>
      </c>
      <c r="AA144" s="34">
        <v>0</v>
      </c>
      <c r="AB144" s="18">
        <v>0</v>
      </c>
      <c r="AC144" s="34">
        <v>0</v>
      </c>
      <c r="AD144" s="18">
        <v>0</v>
      </c>
      <c r="AE144" s="34">
        <v>0</v>
      </c>
      <c r="AF144" s="18">
        <v>1</v>
      </c>
      <c r="AG144" s="34">
        <v>1</v>
      </c>
      <c r="AH144" s="18">
        <v>6</v>
      </c>
      <c r="AI144" s="34">
        <v>0</v>
      </c>
      <c r="AJ144" s="18">
        <v>0</v>
      </c>
      <c r="AK144" s="34">
        <v>0</v>
      </c>
      <c r="AL144" s="18">
        <v>0</v>
      </c>
      <c r="AM144" s="34">
        <v>0</v>
      </c>
      <c r="AN144" s="18">
        <v>0</v>
      </c>
      <c r="AO144" s="34">
        <v>0</v>
      </c>
      <c r="AP144" s="18">
        <v>0</v>
      </c>
      <c r="AQ144" s="34">
        <v>0</v>
      </c>
      <c r="AR144" s="18">
        <v>0</v>
      </c>
      <c r="AS144" s="34">
        <v>0</v>
      </c>
      <c r="AT144" s="18">
        <v>0</v>
      </c>
      <c r="AU144" s="34">
        <v>0</v>
      </c>
      <c r="AV144" s="18">
        <v>0</v>
      </c>
      <c r="AW144" s="34">
        <v>0</v>
      </c>
      <c r="AX144" s="18">
        <v>0</v>
      </c>
      <c r="AY144" s="34">
        <v>0</v>
      </c>
      <c r="AZ144" s="18">
        <v>0</v>
      </c>
      <c r="BA144" s="34">
        <v>0</v>
      </c>
      <c r="BB144" s="18">
        <v>0</v>
      </c>
      <c r="BC144" s="34">
        <v>0</v>
      </c>
      <c r="BD144" s="18">
        <v>0</v>
      </c>
      <c r="BE144" s="34">
        <v>0</v>
      </c>
      <c r="BF144" s="18">
        <v>1</v>
      </c>
      <c r="BG144" s="34">
        <v>0</v>
      </c>
      <c r="BH144" s="18">
        <v>0</v>
      </c>
      <c r="BI144" s="34">
        <v>0</v>
      </c>
      <c r="BJ144" s="18">
        <v>0</v>
      </c>
      <c r="BK144" s="34">
        <v>0</v>
      </c>
      <c r="BL144" s="18">
        <v>0</v>
      </c>
      <c r="BM144" s="34">
        <v>0</v>
      </c>
      <c r="BN144" s="38">
        <v>0</v>
      </c>
      <c r="BO144" s="39">
        <v>0</v>
      </c>
      <c r="BP144" s="39">
        <v>0</v>
      </c>
      <c r="BQ144" s="39">
        <v>0</v>
      </c>
      <c r="BR144" s="12">
        <f t="shared" si="72"/>
        <v>4.7619047619047616E-2</v>
      </c>
      <c r="BS144" s="12">
        <f t="shared" si="73"/>
        <v>0.21821789023599236</v>
      </c>
      <c r="BT144" s="12">
        <f t="shared" si="74"/>
        <v>0</v>
      </c>
      <c r="BU144" s="12">
        <f t="shared" si="75"/>
        <v>50</v>
      </c>
      <c r="BV144" s="14" t="str">
        <f t="shared" si="76"/>
        <v/>
      </c>
      <c r="BW144" s="14" t="str">
        <f t="shared" si="77"/>
        <v/>
      </c>
      <c r="BX144" s="14" t="str">
        <f t="shared" si="78"/>
        <v/>
      </c>
      <c r="BY144" s="14" t="str">
        <f t="shared" si="79"/>
        <v/>
      </c>
      <c r="BZ144" s="37" t="str">
        <f t="shared" si="80"/>
        <v/>
      </c>
      <c r="CA144" s="15">
        <f t="shared" si="81"/>
        <v>3.8961038961038948E-3</v>
      </c>
      <c r="CB144" s="16">
        <f t="shared" si="82"/>
        <v>8.181818181818179E-2</v>
      </c>
      <c r="CC144" s="9" t="str">
        <f t="shared" si="83"/>
        <v/>
      </c>
      <c r="CD144" s="9" t="str">
        <f t="shared" si="84"/>
        <v/>
      </c>
      <c r="CE144" s="15">
        <f t="shared" si="85"/>
        <v>-1.8181818181818181E-2</v>
      </c>
      <c r="CF144" s="15">
        <f t="shared" si="86"/>
        <v>9.0909090909090912E-2</v>
      </c>
      <c r="CG144" s="15">
        <f t="shared" si="87"/>
        <v>-0.19999999999999998</v>
      </c>
      <c r="CH144" s="9" t="str">
        <f t="shared" si="88"/>
        <v/>
      </c>
      <c r="CI144" s="9" t="str">
        <f t="shared" si="89"/>
        <v/>
      </c>
    </row>
    <row r="145" spans="1:87" x14ac:dyDescent="0.25">
      <c r="A145" s="33">
        <v>740</v>
      </c>
      <c r="B145" s="33">
        <v>806</v>
      </c>
      <c r="C145" s="17" t="s">
        <v>165</v>
      </c>
      <c r="D145" s="18">
        <v>5</v>
      </c>
      <c r="E145" s="34">
        <v>0</v>
      </c>
      <c r="F145" s="18">
        <v>0</v>
      </c>
      <c r="G145" s="34">
        <v>0</v>
      </c>
      <c r="H145" s="18">
        <v>0</v>
      </c>
      <c r="I145" s="34">
        <v>0</v>
      </c>
      <c r="J145" s="18">
        <v>0</v>
      </c>
      <c r="K145" s="34">
        <v>0</v>
      </c>
      <c r="L145" s="18">
        <v>0</v>
      </c>
      <c r="M145" s="34">
        <v>0</v>
      </c>
      <c r="N145" s="18">
        <v>0</v>
      </c>
      <c r="O145" s="34">
        <v>0</v>
      </c>
      <c r="P145" s="18">
        <v>0</v>
      </c>
      <c r="Q145" s="34">
        <v>0</v>
      </c>
      <c r="R145" s="18">
        <v>0</v>
      </c>
      <c r="S145" s="34">
        <v>0</v>
      </c>
      <c r="T145" s="18">
        <v>0</v>
      </c>
      <c r="U145" s="34">
        <v>0</v>
      </c>
      <c r="V145" s="18">
        <v>0</v>
      </c>
      <c r="W145" s="34">
        <v>0</v>
      </c>
      <c r="X145" s="18">
        <v>0</v>
      </c>
      <c r="Y145" s="34">
        <v>0</v>
      </c>
      <c r="Z145" s="18">
        <v>0</v>
      </c>
      <c r="AA145" s="34">
        <v>0</v>
      </c>
      <c r="AB145" s="18">
        <v>0</v>
      </c>
      <c r="AC145" s="34">
        <v>0</v>
      </c>
      <c r="AD145" s="18">
        <v>0</v>
      </c>
      <c r="AE145" s="34">
        <v>1</v>
      </c>
      <c r="AF145" s="18">
        <v>0</v>
      </c>
      <c r="AG145" s="34">
        <v>0</v>
      </c>
      <c r="AH145" s="18">
        <v>0</v>
      </c>
      <c r="AI145" s="34">
        <v>0</v>
      </c>
      <c r="AJ145" s="18">
        <v>0</v>
      </c>
      <c r="AK145" s="34">
        <v>0</v>
      </c>
      <c r="AL145" s="18">
        <v>0</v>
      </c>
      <c r="AM145" s="34">
        <v>0</v>
      </c>
      <c r="AN145" s="18">
        <v>0</v>
      </c>
      <c r="AO145" s="34">
        <v>0</v>
      </c>
      <c r="AP145" s="18">
        <v>0</v>
      </c>
      <c r="AQ145" s="34">
        <v>0</v>
      </c>
      <c r="AR145" s="18">
        <v>0</v>
      </c>
      <c r="AS145" s="34">
        <v>0</v>
      </c>
      <c r="AT145" s="18">
        <v>0</v>
      </c>
      <c r="AU145" s="34">
        <v>0</v>
      </c>
      <c r="AV145" s="18">
        <v>0</v>
      </c>
      <c r="AW145" s="34">
        <v>0</v>
      </c>
      <c r="AX145" s="18">
        <v>0</v>
      </c>
      <c r="AY145" s="34">
        <v>0</v>
      </c>
      <c r="AZ145" s="18">
        <v>0</v>
      </c>
      <c r="BA145" s="34">
        <v>0</v>
      </c>
      <c r="BB145" s="18">
        <v>0</v>
      </c>
      <c r="BC145" s="34">
        <v>0</v>
      </c>
      <c r="BD145" s="18">
        <v>0</v>
      </c>
      <c r="BE145" s="34">
        <v>0</v>
      </c>
      <c r="BF145" s="18">
        <v>0</v>
      </c>
      <c r="BG145" s="34">
        <v>0</v>
      </c>
      <c r="BH145" s="18">
        <v>0</v>
      </c>
      <c r="BI145" s="34">
        <v>0</v>
      </c>
      <c r="BJ145" s="18">
        <v>0</v>
      </c>
      <c r="BK145" s="34">
        <v>0</v>
      </c>
      <c r="BL145" s="18">
        <v>0</v>
      </c>
      <c r="BM145" s="34">
        <v>0</v>
      </c>
      <c r="BN145" s="38">
        <v>0</v>
      </c>
      <c r="BO145" s="39">
        <v>0</v>
      </c>
      <c r="BP145" s="39">
        <v>0</v>
      </c>
      <c r="BQ145" s="39">
        <v>0</v>
      </c>
      <c r="BR145" s="12">
        <f t="shared" si="72"/>
        <v>0</v>
      </c>
      <c r="BS145" s="12">
        <f t="shared" si="73"/>
        <v>0</v>
      </c>
      <c r="BT145" s="12">
        <f t="shared" si="74"/>
        <v>0</v>
      </c>
      <c r="BU145" s="12">
        <f t="shared" si="75"/>
        <v>1</v>
      </c>
      <c r="BV145" s="14" t="str">
        <f t="shared" si="76"/>
        <v/>
      </c>
      <c r="BW145" s="14" t="str">
        <f t="shared" si="77"/>
        <v/>
      </c>
      <c r="BX145" s="14" t="str">
        <f t="shared" si="78"/>
        <v/>
      </c>
      <c r="BY145" s="14" t="str">
        <f t="shared" si="79"/>
        <v/>
      </c>
      <c r="BZ145" s="37" t="str">
        <f t="shared" si="80"/>
        <v/>
      </c>
      <c r="CA145" s="15">
        <f t="shared" si="81"/>
        <v>0</v>
      </c>
      <c r="CB145" s="16" t="e">
        <f t="shared" si="82"/>
        <v>#DIV/0!</v>
      </c>
      <c r="CC145" s="9" t="str">
        <f t="shared" si="83"/>
        <v/>
      </c>
      <c r="CD145" s="9" t="str">
        <f t="shared" si="84"/>
        <v/>
      </c>
      <c r="CE145" s="15">
        <f t="shared" si="85"/>
        <v>0</v>
      </c>
      <c r="CF145" s="15">
        <f t="shared" si="86"/>
        <v>0</v>
      </c>
      <c r="CG145" s="15" t="e">
        <f t="shared" si="87"/>
        <v>#DIV/0!</v>
      </c>
      <c r="CH145" s="9" t="str">
        <f t="shared" si="88"/>
        <v/>
      </c>
      <c r="CI145" s="9" t="str">
        <f t="shared" si="89"/>
        <v/>
      </c>
    </row>
    <row r="146" spans="1:87" x14ac:dyDescent="0.25">
      <c r="A146" s="33">
        <v>734</v>
      </c>
      <c r="B146" s="33">
        <v>810</v>
      </c>
      <c r="C146" s="17" t="s">
        <v>166</v>
      </c>
      <c r="D146" s="18">
        <v>5</v>
      </c>
      <c r="E146" s="34">
        <v>0</v>
      </c>
      <c r="F146" s="18">
        <v>0</v>
      </c>
      <c r="G146" s="34">
        <v>0</v>
      </c>
      <c r="H146" s="18">
        <v>0</v>
      </c>
      <c r="I146" s="34">
        <v>0</v>
      </c>
      <c r="J146" s="18">
        <v>0</v>
      </c>
      <c r="K146" s="34">
        <v>0</v>
      </c>
      <c r="L146" s="18">
        <v>0</v>
      </c>
      <c r="M146" s="34">
        <v>0</v>
      </c>
      <c r="N146" s="18">
        <v>0</v>
      </c>
      <c r="O146" s="34">
        <v>0</v>
      </c>
      <c r="P146" s="18">
        <v>0</v>
      </c>
      <c r="Q146" s="34">
        <v>0</v>
      </c>
      <c r="R146" s="18">
        <v>0</v>
      </c>
      <c r="S146" s="34">
        <v>0</v>
      </c>
      <c r="T146" s="18">
        <v>0</v>
      </c>
      <c r="U146" s="34">
        <v>0</v>
      </c>
      <c r="V146" s="18">
        <v>0</v>
      </c>
      <c r="W146" s="34">
        <v>0</v>
      </c>
      <c r="X146" s="18">
        <v>0</v>
      </c>
      <c r="Y146" s="34">
        <v>0</v>
      </c>
      <c r="Z146" s="18">
        <v>0</v>
      </c>
      <c r="AA146" s="34">
        <v>0</v>
      </c>
      <c r="AB146" s="18">
        <v>0</v>
      </c>
      <c r="AC146" s="34">
        <v>0</v>
      </c>
      <c r="AD146" s="18">
        <v>0</v>
      </c>
      <c r="AE146" s="34">
        <v>0</v>
      </c>
      <c r="AF146" s="18">
        <v>1</v>
      </c>
      <c r="AG146" s="34">
        <v>0</v>
      </c>
      <c r="AH146" s="18">
        <v>0</v>
      </c>
      <c r="AI146" s="34">
        <v>0</v>
      </c>
      <c r="AJ146" s="18">
        <v>0</v>
      </c>
      <c r="AK146" s="34">
        <v>0</v>
      </c>
      <c r="AL146" s="18">
        <v>0</v>
      </c>
      <c r="AM146" s="34">
        <v>0</v>
      </c>
      <c r="AN146" s="18">
        <v>0</v>
      </c>
      <c r="AO146" s="34">
        <v>0</v>
      </c>
      <c r="AP146" s="18">
        <v>0</v>
      </c>
      <c r="AQ146" s="34">
        <v>0</v>
      </c>
      <c r="AR146" s="18">
        <v>0</v>
      </c>
      <c r="AS146" s="34">
        <v>0</v>
      </c>
      <c r="AT146" s="18">
        <v>0</v>
      </c>
      <c r="AU146" s="34">
        <v>0</v>
      </c>
      <c r="AV146" s="18">
        <v>0</v>
      </c>
      <c r="AW146" s="34">
        <v>0</v>
      </c>
      <c r="AX146" s="18">
        <v>0</v>
      </c>
      <c r="AY146" s="34">
        <v>0</v>
      </c>
      <c r="AZ146" s="18">
        <v>0</v>
      </c>
      <c r="BA146" s="34">
        <v>0</v>
      </c>
      <c r="BB146" s="18">
        <v>0</v>
      </c>
      <c r="BC146" s="34">
        <v>0</v>
      </c>
      <c r="BD146" s="18">
        <v>0</v>
      </c>
      <c r="BE146" s="34">
        <v>0</v>
      </c>
      <c r="BF146" s="18">
        <v>0</v>
      </c>
      <c r="BG146" s="34">
        <v>0</v>
      </c>
      <c r="BH146" s="18">
        <v>0</v>
      </c>
      <c r="BI146" s="34">
        <v>0</v>
      </c>
      <c r="BJ146" s="18">
        <v>0</v>
      </c>
      <c r="BK146" s="34">
        <v>0</v>
      </c>
      <c r="BL146" s="18">
        <v>0</v>
      </c>
      <c r="BM146" s="34">
        <v>0</v>
      </c>
      <c r="BN146" s="38">
        <v>0</v>
      </c>
      <c r="BO146" s="39">
        <v>0</v>
      </c>
      <c r="BP146" s="39">
        <v>0</v>
      </c>
      <c r="BQ146" s="39">
        <v>0</v>
      </c>
      <c r="BR146" s="12">
        <f t="shared" si="72"/>
        <v>0</v>
      </c>
      <c r="BS146" s="12">
        <f t="shared" si="73"/>
        <v>0</v>
      </c>
      <c r="BT146" s="12">
        <f t="shared" si="74"/>
        <v>0</v>
      </c>
      <c r="BU146" s="12">
        <f t="shared" si="75"/>
        <v>1</v>
      </c>
      <c r="BV146" s="14" t="str">
        <f t="shared" si="76"/>
        <v/>
      </c>
      <c r="BW146" s="14" t="str">
        <f t="shared" si="77"/>
        <v/>
      </c>
      <c r="BX146" s="14" t="str">
        <f t="shared" si="78"/>
        <v/>
      </c>
      <c r="BY146" s="14" t="str">
        <f t="shared" si="79"/>
        <v/>
      </c>
      <c r="BZ146" s="37" t="str">
        <f t="shared" si="80"/>
        <v/>
      </c>
      <c r="CA146" s="15">
        <f t="shared" si="81"/>
        <v>0</v>
      </c>
      <c r="CB146" s="16" t="e">
        <f t="shared" si="82"/>
        <v>#DIV/0!</v>
      </c>
      <c r="CC146" s="9" t="str">
        <f t="shared" si="83"/>
        <v/>
      </c>
      <c r="CD146" s="9" t="str">
        <f t="shared" si="84"/>
        <v/>
      </c>
      <c r="CE146" s="15">
        <f t="shared" si="85"/>
        <v>0</v>
      </c>
      <c r="CF146" s="15">
        <f t="shared" si="86"/>
        <v>0</v>
      </c>
      <c r="CG146" s="15" t="e">
        <f t="shared" si="87"/>
        <v>#DIV/0!</v>
      </c>
      <c r="CH146" s="9" t="str">
        <f t="shared" si="88"/>
        <v/>
      </c>
      <c r="CI146" s="9" t="str">
        <f t="shared" si="89"/>
        <v/>
      </c>
    </row>
    <row r="147" spans="1:87" x14ac:dyDescent="0.25">
      <c r="A147" s="33">
        <v>718</v>
      </c>
      <c r="B147" s="33">
        <v>842</v>
      </c>
      <c r="C147" s="17" t="s">
        <v>167</v>
      </c>
      <c r="D147" s="18">
        <v>3</v>
      </c>
      <c r="E147" s="34">
        <v>0</v>
      </c>
      <c r="F147" s="18">
        <v>0</v>
      </c>
      <c r="G147" s="34">
        <v>0</v>
      </c>
      <c r="H147" s="18">
        <v>0</v>
      </c>
      <c r="I147" s="34">
        <v>0</v>
      </c>
      <c r="J147" s="18">
        <v>0</v>
      </c>
      <c r="K147" s="34">
        <v>0</v>
      </c>
      <c r="L147" s="18">
        <v>0</v>
      </c>
      <c r="M147" s="34">
        <v>0</v>
      </c>
      <c r="N147" s="18">
        <v>0</v>
      </c>
      <c r="O147" s="34">
        <v>0</v>
      </c>
      <c r="P147" s="18">
        <v>0</v>
      </c>
      <c r="Q147" s="34">
        <v>0</v>
      </c>
      <c r="R147" s="18">
        <v>0</v>
      </c>
      <c r="S147" s="34">
        <v>0</v>
      </c>
      <c r="T147" s="18">
        <v>0</v>
      </c>
      <c r="U147" s="34">
        <v>0</v>
      </c>
      <c r="V147" s="18">
        <v>0</v>
      </c>
      <c r="W147" s="34">
        <v>4</v>
      </c>
      <c r="X147" s="18">
        <v>0</v>
      </c>
      <c r="Y147" s="34">
        <v>0</v>
      </c>
      <c r="Z147" s="18">
        <v>6</v>
      </c>
      <c r="AA147" s="34">
        <v>0</v>
      </c>
      <c r="AB147" s="18">
        <v>0</v>
      </c>
      <c r="AC147" s="34">
        <v>1</v>
      </c>
      <c r="AD147" s="18">
        <v>1</v>
      </c>
      <c r="AE147" s="34">
        <v>4</v>
      </c>
      <c r="AF147" s="18">
        <v>1</v>
      </c>
      <c r="AG147" s="34">
        <v>0</v>
      </c>
      <c r="AH147" s="18">
        <v>0</v>
      </c>
      <c r="AI147" s="34">
        <v>0</v>
      </c>
      <c r="AJ147" s="18">
        <v>13</v>
      </c>
      <c r="AK147" s="34">
        <v>0</v>
      </c>
      <c r="AL147" s="18">
        <v>0</v>
      </c>
      <c r="AM147" s="34">
        <v>1</v>
      </c>
      <c r="AN147" s="18">
        <v>0</v>
      </c>
      <c r="AO147" s="34">
        <v>0</v>
      </c>
      <c r="AP147" s="18">
        <v>1</v>
      </c>
      <c r="AQ147" s="34">
        <v>7</v>
      </c>
      <c r="AR147" s="18">
        <v>0</v>
      </c>
      <c r="AS147" s="34">
        <v>0</v>
      </c>
      <c r="AT147" s="18">
        <v>1</v>
      </c>
      <c r="AU147" s="34">
        <v>8</v>
      </c>
      <c r="AV147" s="18">
        <v>7</v>
      </c>
      <c r="AW147" s="34">
        <v>0</v>
      </c>
      <c r="AX147" s="18">
        <v>6</v>
      </c>
      <c r="AY147" s="34">
        <v>11</v>
      </c>
      <c r="AZ147" s="18">
        <v>14</v>
      </c>
      <c r="BA147" s="34">
        <v>15</v>
      </c>
      <c r="BB147" s="18">
        <v>25</v>
      </c>
      <c r="BC147" s="34">
        <v>23</v>
      </c>
      <c r="BD147" s="18">
        <v>1</v>
      </c>
      <c r="BE147" s="34">
        <v>10</v>
      </c>
      <c r="BF147" s="18">
        <v>4</v>
      </c>
      <c r="BG147" s="34">
        <v>3</v>
      </c>
      <c r="BH147" s="18">
        <v>7</v>
      </c>
      <c r="BI147" s="34">
        <v>4</v>
      </c>
      <c r="BJ147" s="18">
        <v>2</v>
      </c>
      <c r="BK147" s="34">
        <v>4</v>
      </c>
      <c r="BL147" s="18">
        <v>9</v>
      </c>
      <c r="BM147" s="34">
        <v>36</v>
      </c>
      <c r="BN147" s="38">
        <v>0</v>
      </c>
      <c r="BO147" s="39">
        <v>15</v>
      </c>
      <c r="BP147" s="39">
        <v>0</v>
      </c>
      <c r="BQ147" s="39">
        <v>0</v>
      </c>
      <c r="BR147" s="12">
        <f t="shared" si="72"/>
        <v>9</v>
      </c>
      <c r="BS147" s="12">
        <f t="shared" si="73"/>
        <v>9.6020831073262425</v>
      </c>
      <c r="BT147" s="12">
        <f t="shared" si="74"/>
        <v>6</v>
      </c>
      <c r="BU147" s="12">
        <f t="shared" si="75"/>
        <v>36</v>
      </c>
      <c r="BV147" s="14" t="str">
        <f t="shared" si="76"/>
        <v>High</v>
      </c>
      <c r="BW147" s="14" t="str">
        <f t="shared" si="77"/>
        <v/>
      </c>
      <c r="BX147" s="14" t="str">
        <f t="shared" si="78"/>
        <v>Record</v>
      </c>
      <c r="BY147" s="14" t="str">
        <f t="shared" si="79"/>
        <v/>
      </c>
      <c r="BZ147" s="37">
        <f t="shared" si="80"/>
        <v>0</v>
      </c>
      <c r="CA147" s="15">
        <f t="shared" si="81"/>
        <v>0.38701298701298709</v>
      </c>
      <c r="CB147" s="16">
        <f t="shared" si="82"/>
        <v>4.3001443001443013E-2</v>
      </c>
      <c r="CC147" s="9" t="str">
        <f t="shared" si="83"/>
        <v/>
      </c>
      <c r="CD147" s="9" t="str">
        <f t="shared" si="84"/>
        <v/>
      </c>
      <c r="CE147" s="15">
        <f t="shared" si="85"/>
        <v>0.69090909090909092</v>
      </c>
      <c r="CF147" s="15">
        <f t="shared" si="86"/>
        <v>9.3636363636363633</v>
      </c>
      <c r="CG147" s="15">
        <f t="shared" si="87"/>
        <v>7.3786407766990289E-2</v>
      </c>
      <c r="CH147" s="9" t="str">
        <f t="shared" si="88"/>
        <v/>
      </c>
      <c r="CI147" s="9" t="str">
        <f t="shared" si="89"/>
        <v/>
      </c>
    </row>
    <row r="148" spans="1:87" x14ac:dyDescent="0.25">
      <c r="A148" s="33">
        <v>720</v>
      </c>
      <c r="B148" s="33">
        <v>847</v>
      </c>
      <c r="C148" s="33" t="s">
        <v>168</v>
      </c>
      <c r="D148" s="18">
        <v>6</v>
      </c>
      <c r="E148" s="34">
        <v>0</v>
      </c>
      <c r="F148" s="18">
        <v>0</v>
      </c>
      <c r="G148" s="34">
        <v>0</v>
      </c>
      <c r="H148" s="18">
        <v>0</v>
      </c>
      <c r="I148" s="34">
        <v>0</v>
      </c>
      <c r="J148" s="18">
        <v>0</v>
      </c>
      <c r="K148" s="34">
        <v>0</v>
      </c>
      <c r="L148" s="18">
        <v>0</v>
      </c>
      <c r="M148" s="34">
        <v>0</v>
      </c>
      <c r="N148" s="18">
        <v>0</v>
      </c>
      <c r="O148" s="34">
        <v>0</v>
      </c>
      <c r="P148" s="18">
        <v>0</v>
      </c>
      <c r="Q148" s="34">
        <v>0</v>
      </c>
      <c r="R148" s="18">
        <v>0</v>
      </c>
      <c r="S148" s="34">
        <v>0</v>
      </c>
      <c r="T148" s="18">
        <v>0</v>
      </c>
      <c r="U148" s="34">
        <v>0</v>
      </c>
      <c r="V148" s="18">
        <v>0</v>
      </c>
      <c r="W148" s="34">
        <v>0</v>
      </c>
      <c r="X148" s="18">
        <v>0</v>
      </c>
      <c r="Y148" s="34">
        <v>0</v>
      </c>
      <c r="Z148" s="18">
        <v>0</v>
      </c>
      <c r="AA148" s="34">
        <v>0</v>
      </c>
      <c r="AB148" s="18">
        <v>0</v>
      </c>
      <c r="AC148" s="34">
        <v>0</v>
      </c>
      <c r="AD148" s="18">
        <v>0</v>
      </c>
      <c r="AE148" s="34">
        <v>0</v>
      </c>
      <c r="AF148" s="18">
        <v>0</v>
      </c>
      <c r="AG148" s="34">
        <v>0</v>
      </c>
      <c r="AH148" s="18">
        <v>0</v>
      </c>
      <c r="AI148" s="34">
        <v>0</v>
      </c>
      <c r="AJ148" s="18">
        <v>0</v>
      </c>
      <c r="AK148" s="34">
        <v>0</v>
      </c>
      <c r="AL148" s="18">
        <v>0</v>
      </c>
      <c r="AM148" s="34">
        <v>0</v>
      </c>
      <c r="AN148" s="18">
        <v>0</v>
      </c>
      <c r="AO148" s="34">
        <v>0</v>
      </c>
      <c r="AP148" s="18">
        <v>0</v>
      </c>
      <c r="AQ148" s="34">
        <v>0</v>
      </c>
      <c r="AR148" s="18">
        <v>0</v>
      </c>
      <c r="AS148" s="34">
        <v>0</v>
      </c>
      <c r="AT148" s="18">
        <v>0</v>
      </c>
      <c r="AU148" s="34">
        <v>0</v>
      </c>
      <c r="AV148" s="18">
        <v>0</v>
      </c>
      <c r="AW148" s="34">
        <v>0</v>
      </c>
      <c r="AX148" s="18">
        <v>0</v>
      </c>
      <c r="AY148" s="34">
        <v>0</v>
      </c>
      <c r="AZ148" s="18">
        <v>0</v>
      </c>
      <c r="BA148" s="34">
        <v>0</v>
      </c>
      <c r="BB148" s="18">
        <v>0</v>
      </c>
      <c r="BC148" s="34">
        <v>0</v>
      </c>
      <c r="BD148" s="18">
        <v>0</v>
      </c>
      <c r="BE148" s="34">
        <v>0</v>
      </c>
      <c r="BF148" s="18">
        <v>0</v>
      </c>
      <c r="BG148" s="34">
        <v>0</v>
      </c>
      <c r="BH148" s="18">
        <v>0</v>
      </c>
      <c r="BI148" s="34">
        <v>0</v>
      </c>
      <c r="BJ148" s="18">
        <v>0</v>
      </c>
      <c r="BK148" s="34">
        <v>1</v>
      </c>
      <c r="BL148" s="18">
        <v>0</v>
      </c>
      <c r="BM148" s="34">
        <v>0</v>
      </c>
      <c r="BN148" s="38">
        <v>0</v>
      </c>
      <c r="BO148" s="39">
        <v>0</v>
      </c>
      <c r="BP148" s="39">
        <v>0</v>
      </c>
      <c r="BQ148" s="39">
        <v>0</v>
      </c>
      <c r="BR148" s="12">
        <f t="shared" si="72"/>
        <v>4.7619047619047616E-2</v>
      </c>
      <c r="BS148" s="12">
        <f t="shared" si="73"/>
        <v>0.21821789023599236</v>
      </c>
      <c r="BT148" s="12">
        <f t="shared" si="74"/>
        <v>0</v>
      </c>
      <c r="BU148" s="12">
        <f t="shared" si="75"/>
        <v>1</v>
      </c>
      <c r="BV148" s="14" t="str">
        <f t="shared" si="76"/>
        <v/>
      </c>
      <c r="BW148" s="14" t="str">
        <f t="shared" si="77"/>
        <v/>
      </c>
      <c r="BX148" s="14" t="str">
        <f t="shared" si="78"/>
        <v/>
      </c>
      <c r="BY148" s="14" t="str">
        <f t="shared" si="79"/>
        <v/>
      </c>
      <c r="BZ148" s="37" t="str">
        <f t="shared" si="80"/>
        <v/>
      </c>
      <c r="CA148" s="15">
        <f t="shared" si="81"/>
        <v>1.0389610389610388E-2</v>
      </c>
      <c r="CB148" s="16">
        <f t="shared" si="82"/>
        <v>0.21818181818181814</v>
      </c>
      <c r="CC148" s="9" t="str">
        <f t="shared" si="83"/>
        <v/>
      </c>
      <c r="CD148" s="9" t="str">
        <f t="shared" si="84"/>
        <v/>
      </c>
      <c r="CE148" s="15">
        <f t="shared" si="85"/>
        <v>2.7272727272727268E-2</v>
      </c>
      <c r="CF148" s="15">
        <f t="shared" si="86"/>
        <v>9.0909090909090912E-2</v>
      </c>
      <c r="CG148" s="15">
        <f t="shared" si="87"/>
        <v>0.29999999999999993</v>
      </c>
      <c r="CH148" s="9" t="str">
        <f t="shared" si="88"/>
        <v/>
      </c>
      <c r="CI148" s="9" t="str">
        <f t="shared" si="89"/>
        <v/>
      </c>
    </row>
    <row r="149" spans="1:87" x14ac:dyDescent="0.25">
      <c r="A149" s="33">
        <v>725</v>
      </c>
      <c r="B149" s="33">
        <v>852</v>
      </c>
      <c r="C149" s="33" t="s">
        <v>169</v>
      </c>
      <c r="D149" s="41">
        <v>6</v>
      </c>
      <c r="E149" s="42">
        <v>0</v>
      </c>
      <c r="F149" s="41">
        <v>0</v>
      </c>
      <c r="G149" s="42">
        <v>0</v>
      </c>
      <c r="H149" s="41">
        <v>0</v>
      </c>
      <c r="I149" s="42">
        <v>0</v>
      </c>
      <c r="J149" s="41">
        <v>0</v>
      </c>
      <c r="K149" s="42">
        <v>0</v>
      </c>
      <c r="L149" s="41">
        <v>0</v>
      </c>
      <c r="M149" s="42">
        <v>0</v>
      </c>
      <c r="N149" s="41">
        <v>0</v>
      </c>
      <c r="O149" s="42">
        <v>0</v>
      </c>
      <c r="P149" s="41">
        <v>0</v>
      </c>
      <c r="Q149" s="42">
        <v>0</v>
      </c>
      <c r="R149" s="41">
        <v>0</v>
      </c>
      <c r="S149" s="42">
        <v>0</v>
      </c>
      <c r="T149" s="41">
        <v>0</v>
      </c>
      <c r="U149" s="42">
        <v>0</v>
      </c>
      <c r="V149" s="41">
        <v>0</v>
      </c>
      <c r="W149" s="42">
        <v>0</v>
      </c>
      <c r="X149" s="41">
        <v>0</v>
      </c>
      <c r="Y149" s="42">
        <v>0</v>
      </c>
      <c r="Z149" s="41">
        <v>0</v>
      </c>
      <c r="AA149" s="42">
        <v>0</v>
      </c>
      <c r="AB149" s="41">
        <v>0</v>
      </c>
      <c r="AC149" s="42">
        <v>0</v>
      </c>
      <c r="AD149" s="41">
        <v>0</v>
      </c>
      <c r="AE149" s="42">
        <v>0</v>
      </c>
      <c r="AF149" s="41">
        <v>0</v>
      </c>
      <c r="AG149" s="42">
        <v>0</v>
      </c>
      <c r="AH149" s="41">
        <v>0</v>
      </c>
      <c r="AI149" s="42">
        <v>0</v>
      </c>
      <c r="AJ149" s="41">
        <v>0</v>
      </c>
      <c r="AK149" s="42">
        <v>0</v>
      </c>
      <c r="AL149" s="41">
        <v>0</v>
      </c>
      <c r="AM149" s="42">
        <v>0</v>
      </c>
      <c r="AN149" s="41">
        <v>0</v>
      </c>
      <c r="AO149" s="42">
        <v>0</v>
      </c>
      <c r="AP149" s="41">
        <v>0</v>
      </c>
      <c r="AQ149" s="42">
        <v>0</v>
      </c>
      <c r="AR149" s="41">
        <v>0</v>
      </c>
      <c r="AS149" s="42">
        <v>0</v>
      </c>
      <c r="AT149" s="41">
        <v>0</v>
      </c>
      <c r="AU149" s="42">
        <v>0</v>
      </c>
      <c r="AV149" s="41">
        <v>0</v>
      </c>
      <c r="AW149" s="42">
        <v>0</v>
      </c>
      <c r="AX149" s="41">
        <v>0</v>
      </c>
      <c r="AY149" s="42">
        <v>0</v>
      </c>
      <c r="AZ149" s="41">
        <v>0</v>
      </c>
      <c r="BA149" s="42">
        <v>0</v>
      </c>
      <c r="BB149" s="41">
        <v>0</v>
      </c>
      <c r="BC149" s="42">
        <v>0</v>
      </c>
      <c r="BD149" s="41">
        <v>0</v>
      </c>
      <c r="BE149" s="42">
        <v>0</v>
      </c>
      <c r="BF149" s="41">
        <v>0</v>
      </c>
      <c r="BG149" s="42">
        <v>0</v>
      </c>
      <c r="BH149" s="41">
        <v>0</v>
      </c>
      <c r="BI149" s="42">
        <v>0</v>
      </c>
      <c r="BJ149" s="41">
        <v>0</v>
      </c>
      <c r="BK149" s="42">
        <v>0</v>
      </c>
      <c r="BL149" s="41" t="s">
        <v>30</v>
      </c>
      <c r="BM149" s="42">
        <v>0</v>
      </c>
      <c r="BN149" s="38">
        <v>0</v>
      </c>
      <c r="BO149" s="39">
        <v>0</v>
      </c>
      <c r="BP149" s="39">
        <v>0</v>
      </c>
      <c r="BQ149" s="39">
        <v>0</v>
      </c>
      <c r="BR149" s="12">
        <f t="shared" si="72"/>
        <v>0</v>
      </c>
      <c r="BS149" s="12">
        <f t="shared" si="73"/>
        <v>0</v>
      </c>
      <c r="BT149" s="12">
        <f t="shared" si="74"/>
        <v>0</v>
      </c>
      <c r="BU149" s="12">
        <f t="shared" si="75"/>
        <v>0</v>
      </c>
      <c r="BV149" s="14" t="str">
        <f t="shared" si="76"/>
        <v/>
      </c>
      <c r="BW149" s="14" t="str">
        <f t="shared" si="77"/>
        <v/>
      </c>
      <c r="BX149" s="14" t="str">
        <f t="shared" si="78"/>
        <v/>
      </c>
      <c r="BY149" s="14" t="str">
        <f t="shared" si="79"/>
        <v/>
      </c>
      <c r="BZ149" s="37" t="str">
        <f t="shared" si="80"/>
        <v/>
      </c>
      <c r="CA149" s="15">
        <f t="shared" si="81"/>
        <v>0</v>
      </c>
      <c r="CB149" s="16" t="e">
        <f t="shared" si="82"/>
        <v>#DIV/0!</v>
      </c>
      <c r="CC149" s="9" t="str">
        <f t="shared" si="83"/>
        <v/>
      </c>
      <c r="CD149" s="9" t="str">
        <f t="shared" si="84"/>
        <v/>
      </c>
      <c r="CE149" s="15">
        <f t="shared" si="85"/>
        <v>0</v>
      </c>
      <c r="CF149" s="15">
        <f t="shared" si="86"/>
        <v>0</v>
      </c>
      <c r="CG149" s="15" t="e">
        <f t="shared" si="87"/>
        <v>#DIV/0!</v>
      </c>
      <c r="CH149" s="9" t="str">
        <f t="shared" si="88"/>
        <v/>
      </c>
      <c r="CI149" s="9" t="str">
        <f t="shared" si="89"/>
        <v/>
      </c>
    </row>
    <row r="150" spans="1:87" x14ac:dyDescent="0.25">
      <c r="A150" s="33">
        <v>780</v>
      </c>
      <c r="B150" s="33">
        <v>866</v>
      </c>
      <c r="C150" s="40" t="s">
        <v>170</v>
      </c>
      <c r="D150" s="41">
        <v>5</v>
      </c>
      <c r="E150" s="42">
        <v>0</v>
      </c>
      <c r="F150" s="41">
        <v>0</v>
      </c>
      <c r="G150" s="42">
        <v>0</v>
      </c>
      <c r="H150" s="41">
        <v>0</v>
      </c>
      <c r="I150" s="42">
        <v>0</v>
      </c>
      <c r="J150" s="41">
        <v>0</v>
      </c>
      <c r="K150" s="42">
        <v>0</v>
      </c>
      <c r="L150" s="41">
        <v>0</v>
      </c>
      <c r="M150" s="42">
        <v>0</v>
      </c>
      <c r="N150" s="41">
        <v>0</v>
      </c>
      <c r="O150" s="42">
        <v>0</v>
      </c>
      <c r="P150" s="41">
        <v>0</v>
      </c>
      <c r="Q150" s="42">
        <v>0</v>
      </c>
      <c r="R150" s="41">
        <v>0</v>
      </c>
      <c r="S150" s="42">
        <v>0</v>
      </c>
      <c r="T150" s="41">
        <v>0</v>
      </c>
      <c r="U150" s="42">
        <v>0</v>
      </c>
      <c r="V150" s="41">
        <v>0</v>
      </c>
      <c r="W150" s="42">
        <v>0</v>
      </c>
      <c r="X150" s="41">
        <v>0</v>
      </c>
      <c r="Y150" s="42">
        <v>0</v>
      </c>
      <c r="Z150" s="41">
        <v>0</v>
      </c>
      <c r="AA150" s="42">
        <v>0</v>
      </c>
      <c r="AB150" s="41">
        <v>0</v>
      </c>
      <c r="AC150" s="42">
        <v>0</v>
      </c>
      <c r="AD150" s="41">
        <v>0</v>
      </c>
      <c r="AE150" s="42">
        <v>0</v>
      </c>
      <c r="AF150" s="41">
        <v>0</v>
      </c>
      <c r="AG150" s="42">
        <v>0</v>
      </c>
      <c r="AH150" s="41">
        <v>0</v>
      </c>
      <c r="AI150" s="42">
        <v>0</v>
      </c>
      <c r="AJ150" s="41">
        <v>0</v>
      </c>
      <c r="AK150" s="42">
        <v>0</v>
      </c>
      <c r="AL150" s="41">
        <v>0</v>
      </c>
      <c r="AM150" s="42">
        <v>0</v>
      </c>
      <c r="AN150" s="41">
        <v>0</v>
      </c>
      <c r="AO150" s="42">
        <v>0</v>
      </c>
      <c r="AP150" s="41">
        <v>0</v>
      </c>
      <c r="AQ150" s="42">
        <v>0</v>
      </c>
      <c r="AR150" s="41">
        <v>0</v>
      </c>
      <c r="AS150" s="42">
        <v>1</v>
      </c>
      <c r="AT150" s="41">
        <v>0</v>
      </c>
      <c r="AU150" s="42">
        <v>0</v>
      </c>
      <c r="AV150" s="41">
        <v>0</v>
      </c>
      <c r="AW150" s="42">
        <v>0</v>
      </c>
      <c r="AX150" s="41">
        <v>1</v>
      </c>
      <c r="AY150" s="42">
        <v>0</v>
      </c>
      <c r="AZ150" s="41">
        <v>0</v>
      </c>
      <c r="BA150" s="42">
        <v>0</v>
      </c>
      <c r="BB150" s="41">
        <v>0</v>
      </c>
      <c r="BC150" s="42">
        <v>0</v>
      </c>
      <c r="BD150" s="41">
        <v>0</v>
      </c>
      <c r="BE150" s="42">
        <v>0</v>
      </c>
      <c r="BF150" s="41">
        <v>0</v>
      </c>
      <c r="BG150" s="42">
        <v>0</v>
      </c>
      <c r="BH150" s="41">
        <v>0</v>
      </c>
      <c r="BI150" s="42">
        <v>0</v>
      </c>
      <c r="BJ150" s="41">
        <v>0</v>
      </c>
      <c r="BK150" s="42">
        <v>0</v>
      </c>
      <c r="BL150" s="41">
        <v>0</v>
      </c>
      <c r="BM150" s="42">
        <v>0</v>
      </c>
      <c r="BN150" s="38">
        <v>0</v>
      </c>
      <c r="BO150" s="39">
        <v>0</v>
      </c>
      <c r="BP150" s="39">
        <v>0</v>
      </c>
      <c r="BQ150" s="39">
        <v>0</v>
      </c>
      <c r="BR150" s="12">
        <f t="shared" si="72"/>
        <v>4.7619047619047616E-2</v>
      </c>
      <c r="BS150" s="12">
        <f t="shared" si="73"/>
        <v>0.21821789023599236</v>
      </c>
      <c r="BT150" s="12">
        <f t="shared" si="74"/>
        <v>0</v>
      </c>
      <c r="BU150" s="12">
        <f t="shared" si="75"/>
        <v>1</v>
      </c>
      <c r="BV150" s="14" t="str">
        <f t="shared" si="76"/>
        <v/>
      </c>
      <c r="BW150" s="14" t="str">
        <f t="shared" si="77"/>
        <v/>
      </c>
      <c r="BX150" s="14" t="str">
        <f t="shared" si="78"/>
        <v/>
      </c>
      <c r="BY150" s="14" t="str">
        <f t="shared" si="79"/>
        <v/>
      </c>
      <c r="BZ150" s="37" t="str">
        <f t="shared" si="80"/>
        <v/>
      </c>
      <c r="CA150" s="15">
        <f t="shared" si="81"/>
        <v>-1.948051948051948E-2</v>
      </c>
      <c r="CB150" s="16">
        <f t="shared" si="82"/>
        <v>-0.40909090909090912</v>
      </c>
      <c r="CC150" s="9" t="str">
        <f t="shared" si="83"/>
        <v/>
      </c>
      <c r="CD150" s="9" t="str">
        <f t="shared" si="84"/>
        <v/>
      </c>
      <c r="CE150" s="15">
        <f t="shared" si="85"/>
        <v>0</v>
      </c>
      <c r="CF150" s="15">
        <f t="shared" si="86"/>
        <v>0</v>
      </c>
      <c r="CG150" s="15" t="e">
        <f t="shared" si="87"/>
        <v>#DIV/0!</v>
      </c>
      <c r="CH150" s="9" t="str">
        <f t="shared" si="88"/>
        <v/>
      </c>
      <c r="CI150" s="9" t="str">
        <f t="shared" si="89"/>
        <v/>
      </c>
    </row>
    <row r="151" spans="1:87" x14ac:dyDescent="0.25">
      <c r="A151" s="33">
        <v>781</v>
      </c>
      <c r="B151" s="33">
        <v>867</v>
      </c>
      <c r="C151" s="40" t="s">
        <v>171</v>
      </c>
      <c r="D151" s="41">
        <v>1</v>
      </c>
      <c r="E151" s="42">
        <v>0</v>
      </c>
      <c r="F151" s="41">
        <v>0</v>
      </c>
      <c r="G151" s="42">
        <v>0</v>
      </c>
      <c r="H151" s="41">
        <v>1</v>
      </c>
      <c r="I151" s="42">
        <v>13</v>
      </c>
      <c r="J151" s="41">
        <v>0</v>
      </c>
      <c r="K151" s="42">
        <v>2</v>
      </c>
      <c r="L151" s="41">
        <v>0</v>
      </c>
      <c r="M151" s="42">
        <v>0</v>
      </c>
      <c r="N151" s="41">
        <v>0</v>
      </c>
      <c r="O151" s="42">
        <v>0</v>
      </c>
      <c r="P151" s="41">
        <v>4</v>
      </c>
      <c r="Q151" s="42">
        <v>0</v>
      </c>
      <c r="R151" s="41">
        <v>0</v>
      </c>
      <c r="S151" s="42">
        <v>0</v>
      </c>
      <c r="T151" s="41">
        <v>0</v>
      </c>
      <c r="U151" s="42">
        <v>0</v>
      </c>
      <c r="V151" s="41">
        <v>0</v>
      </c>
      <c r="W151" s="42">
        <v>2</v>
      </c>
      <c r="X151" s="41">
        <v>2</v>
      </c>
      <c r="Y151" s="42">
        <v>12</v>
      </c>
      <c r="Z151" s="41">
        <v>4</v>
      </c>
      <c r="AA151" s="42">
        <v>10</v>
      </c>
      <c r="AB151" s="41">
        <v>1</v>
      </c>
      <c r="AC151" s="42">
        <v>3</v>
      </c>
      <c r="AD151" s="41">
        <v>11</v>
      </c>
      <c r="AE151" s="42">
        <v>15</v>
      </c>
      <c r="AF151" s="41">
        <v>21</v>
      </c>
      <c r="AG151" s="42">
        <v>30</v>
      </c>
      <c r="AH151" s="41">
        <v>27</v>
      </c>
      <c r="AI151" s="42">
        <v>20</v>
      </c>
      <c r="AJ151" s="41">
        <v>23</v>
      </c>
      <c r="AK151" s="42">
        <v>14</v>
      </c>
      <c r="AL151" s="41">
        <v>15</v>
      </c>
      <c r="AM151" s="42">
        <v>24</v>
      </c>
      <c r="AN151" s="41">
        <v>16</v>
      </c>
      <c r="AO151" s="42">
        <v>10</v>
      </c>
      <c r="AP151" s="41">
        <v>17</v>
      </c>
      <c r="AQ151" s="42">
        <v>21</v>
      </c>
      <c r="AR151" s="41">
        <v>20</v>
      </c>
      <c r="AS151" s="42">
        <v>19</v>
      </c>
      <c r="AT151" s="41">
        <v>32</v>
      </c>
      <c r="AU151" s="42">
        <v>17</v>
      </c>
      <c r="AV151" s="41">
        <v>11</v>
      </c>
      <c r="AW151" s="42">
        <v>25</v>
      </c>
      <c r="AX151" s="41">
        <v>24</v>
      </c>
      <c r="AY151" s="42">
        <v>29</v>
      </c>
      <c r="AZ151" s="41">
        <v>17</v>
      </c>
      <c r="BA151" s="42">
        <v>30</v>
      </c>
      <c r="BB151" s="41">
        <v>37</v>
      </c>
      <c r="BC151" s="42">
        <v>19</v>
      </c>
      <c r="BD151" s="41">
        <v>21</v>
      </c>
      <c r="BE151" s="42">
        <v>26</v>
      </c>
      <c r="BF151" s="41">
        <v>15</v>
      </c>
      <c r="BG151" s="42">
        <v>11</v>
      </c>
      <c r="BH151" s="41">
        <v>23</v>
      </c>
      <c r="BI151" s="42">
        <v>15</v>
      </c>
      <c r="BJ151" s="41">
        <v>46</v>
      </c>
      <c r="BK151" s="42">
        <v>25</v>
      </c>
      <c r="BL151" s="41">
        <v>10</v>
      </c>
      <c r="BM151" s="42">
        <v>15</v>
      </c>
      <c r="BN151" s="38">
        <v>35</v>
      </c>
      <c r="BO151" s="39">
        <v>12</v>
      </c>
      <c r="BP151" s="39">
        <v>19</v>
      </c>
      <c r="BQ151" s="39">
        <v>47</v>
      </c>
      <c r="BR151" s="12">
        <f t="shared" si="72"/>
        <v>23.857142857142858</v>
      </c>
      <c r="BS151" s="12">
        <f t="shared" si="73"/>
        <v>10.560708850667718</v>
      </c>
      <c r="BT151" s="12">
        <f t="shared" si="74"/>
        <v>23</v>
      </c>
      <c r="BU151" s="12">
        <f t="shared" si="75"/>
        <v>47</v>
      </c>
      <c r="BV151" s="14" t="str">
        <f t="shared" si="76"/>
        <v/>
      </c>
      <c r="BW151" s="14" t="str">
        <f t="shared" si="77"/>
        <v/>
      </c>
      <c r="BX151" s="14" t="str">
        <f t="shared" si="78"/>
        <v/>
      </c>
      <c r="BY151" s="14" t="str">
        <f t="shared" si="79"/>
        <v/>
      </c>
      <c r="BZ151" s="37">
        <f t="shared" si="80"/>
        <v>0</v>
      </c>
      <c r="CA151" s="15">
        <f t="shared" si="81"/>
        <v>-0.12467532467532468</v>
      </c>
      <c r="CB151" s="16">
        <f t="shared" si="82"/>
        <v>-5.2259118127381595E-3</v>
      </c>
      <c r="CC151" s="9" t="str">
        <f t="shared" si="83"/>
        <v/>
      </c>
      <c r="CD151" s="9" t="str">
        <f t="shared" si="84"/>
        <v/>
      </c>
      <c r="CE151" s="15">
        <f t="shared" si="85"/>
        <v>-9.0909090909090905E-3</v>
      </c>
      <c r="CF151" s="15">
        <f t="shared" si="86"/>
        <v>20.545454545454547</v>
      </c>
      <c r="CG151" s="15">
        <f t="shared" si="87"/>
        <v>-4.4247787610619463E-4</v>
      </c>
      <c r="CH151" s="9" t="str">
        <f t="shared" si="88"/>
        <v/>
      </c>
      <c r="CI151" s="9" t="str">
        <f t="shared" si="89"/>
        <v/>
      </c>
    </row>
    <row r="152" spans="1:87" x14ac:dyDescent="0.25">
      <c r="A152" s="33">
        <v>793</v>
      </c>
      <c r="B152" s="33">
        <v>877</v>
      </c>
      <c r="C152" s="40" t="s">
        <v>172</v>
      </c>
      <c r="D152" s="41">
        <v>2</v>
      </c>
      <c r="E152" s="42">
        <v>7</v>
      </c>
      <c r="F152" s="41">
        <v>0</v>
      </c>
      <c r="G152" s="42">
        <v>0</v>
      </c>
      <c r="H152" s="41">
        <v>0</v>
      </c>
      <c r="I152" s="42">
        <v>0</v>
      </c>
      <c r="J152" s="41">
        <v>0</v>
      </c>
      <c r="K152" s="42">
        <v>0</v>
      </c>
      <c r="L152" s="41">
        <v>0</v>
      </c>
      <c r="M152" s="42">
        <v>0</v>
      </c>
      <c r="N152" s="41">
        <v>0</v>
      </c>
      <c r="O152" s="42">
        <v>0</v>
      </c>
      <c r="P152" s="41">
        <v>0</v>
      </c>
      <c r="Q152" s="42">
        <v>0</v>
      </c>
      <c r="R152" s="41">
        <v>0</v>
      </c>
      <c r="S152" s="42">
        <v>0</v>
      </c>
      <c r="T152" s="41">
        <v>0</v>
      </c>
      <c r="U152" s="42">
        <v>0</v>
      </c>
      <c r="V152" s="41">
        <v>0</v>
      </c>
      <c r="W152" s="42">
        <v>3</v>
      </c>
      <c r="X152" s="41">
        <v>23</v>
      </c>
      <c r="Y152" s="42">
        <v>103</v>
      </c>
      <c r="Z152" s="41">
        <v>6</v>
      </c>
      <c r="AA152" s="42">
        <v>21</v>
      </c>
      <c r="AB152" s="41">
        <v>6</v>
      </c>
      <c r="AC152" s="42">
        <v>0</v>
      </c>
      <c r="AD152" s="41">
        <v>0</v>
      </c>
      <c r="AE152" s="42">
        <v>6</v>
      </c>
      <c r="AF152" s="41">
        <v>22</v>
      </c>
      <c r="AG152" s="42">
        <v>3</v>
      </c>
      <c r="AH152" s="41">
        <v>8</v>
      </c>
      <c r="AI152" s="42">
        <v>13</v>
      </c>
      <c r="AJ152" s="41">
        <v>16</v>
      </c>
      <c r="AK152" s="42">
        <v>42</v>
      </c>
      <c r="AL152" s="41">
        <v>36</v>
      </c>
      <c r="AM152" s="42">
        <v>67</v>
      </c>
      <c r="AN152" s="41">
        <v>44</v>
      </c>
      <c r="AO152" s="42">
        <v>17</v>
      </c>
      <c r="AP152" s="41">
        <v>45</v>
      </c>
      <c r="AQ152" s="42">
        <v>44</v>
      </c>
      <c r="AR152" s="41">
        <v>50</v>
      </c>
      <c r="AS152" s="42">
        <v>71</v>
      </c>
      <c r="AT152" s="41">
        <v>66</v>
      </c>
      <c r="AU152" s="42">
        <v>35</v>
      </c>
      <c r="AV152" s="41">
        <v>12</v>
      </c>
      <c r="AW152" s="42">
        <v>27</v>
      </c>
      <c r="AX152" s="41">
        <v>14</v>
      </c>
      <c r="AY152" s="42">
        <v>53</v>
      </c>
      <c r="AZ152" s="41">
        <v>24</v>
      </c>
      <c r="BA152" s="42">
        <v>15</v>
      </c>
      <c r="BB152" s="41">
        <v>2</v>
      </c>
      <c r="BC152" s="42">
        <v>21</v>
      </c>
      <c r="BD152" s="41">
        <v>12</v>
      </c>
      <c r="BE152" s="42">
        <v>30</v>
      </c>
      <c r="BF152" s="41">
        <v>34</v>
      </c>
      <c r="BG152" s="42">
        <v>4</v>
      </c>
      <c r="BH152" s="41">
        <v>1</v>
      </c>
      <c r="BI152" s="42">
        <v>23</v>
      </c>
      <c r="BJ152" s="41">
        <v>4</v>
      </c>
      <c r="BK152" s="42">
        <v>47</v>
      </c>
      <c r="BL152" s="41">
        <v>8</v>
      </c>
      <c r="BM152" s="42">
        <v>7</v>
      </c>
      <c r="BN152" s="38">
        <v>16</v>
      </c>
      <c r="BO152" s="39">
        <v>10</v>
      </c>
      <c r="BP152" s="39">
        <v>19</v>
      </c>
      <c r="BQ152" s="39">
        <v>40</v>
      </c>
      <c r="BR152" s="12">
        <f t="shared" si="72"/>
        <v>19.571428571428573</v>
      </c>
      <c r="BS152" s="12">
        <f t="shared" si="73"/>
        <v>14.726070176973314</v>
      </c>
      <c r="BT152" s="12">
        <f t="shared" si="74"/>
        <v>16</v>
      </c>
      <c r="BU152" s="12">
        <f t="shared" si="75"/>
        <v>103</v>
      </c>
      <c r="BV152" s="14" t="str">
        <f t="shared" si="76"/>
        <v/>
      </c>
      <c r="BW152" s="14" t="str">
        <f t="shared" si="77"/>
        <v/>
      </c>
      <c r="BX152" s="14" t="str">
        <f t="shared" si="78"/>
        <v/>
      </c>
      <c r="BY152" s="14" t="str">
        <f t="shared" si="79"/>
        <v/>
      </c>
      <c r="BZ152" s="37">
        <f t="shared" si="80"/>
        <v>0</v>
      </c>
      <c r="CA152" s="15">
        <f t="shared" si="81"/>
        <v>-1.7363636363636366</v>
      </c>
      <c r="CB152" s="16">
        <f t="shared" si="82"/>
        <v>-8.8719309887193107E-2</v>
      </c>
      <c r="CC152" s="9" t="str">
        <f t="shared" si="83"/>
        <v/>
      </c>
      <c r="CD152" s="9" t="str">
        <f t="shared" si="84"/>
        <v/>
      </c>
      <c r="CE152" s="15">
        <f t="shared" si="85"/>
        <v>-0.69090909090909081</v>
      </c>
      <c r="CF152" s="15">
        <f t="shared" si="86"/>
        <v>17.363636363636363</v>
      </c>
      <c r="CG152" s="15">
        <f t="shared" si="87"/>
        <v>-3.9790575916230364E-2</v>
      </c>
      <c r="CH152" s="9" t="str">
        <f t="shared" si="88"/>
        <v/>
      </c>
      <c r="CI152" s="9" t="str">
        <f t="shared" si="89"/>
        <v/>
      </c>
    </row>
    <row r="153" spans="1:87" x14ac:dyDescent="0.25">
      <c r="A153" s="33">
        <v>794</v>
      </c>
      <c r="B153" s="33">
        <v>878</v>
      </c>
      <c r="C153" s="40" t="s">
        <v>173</v>
      </c>
      <c r="D153" s="41">
        <v>5</v>
      </c>
      <c r="E153" s="42">
        <v>0</v>
      </c>
      <c r="F153" s="41">
        <v>0</v>
      </c>
      <c r="G153" s="42">
        <v>0</v>
      </c>
      <c r="H153" s="41">
        <v>0</v>
      </c>
      <c r="I153" s="42">
        <v>0</v>
      </c>
      <c r="J153" s="41">
        <v>0</v>
      </c>
      <c r="K153" s="42">
        <v>0</v>
      </c>
      <c r="L153" s="41">
        <v>0</v>
      </c>
      <c r="M153" s="42">
        <v>1</v>
      </c>
      <c r="N153" s="41">
        <v>0</v>
      </c>
      <c r="O153" s="42">
        <v>0</v>
      </c>
      <c r="P153" s="41">
        <v>0</v>
      </c>
      <c r="Q153" s="42">
        <v>0</v>
      </c>
      <c r="R153" s="41">
        <v>0</v>
      </c>
      <c r="S153" s="42">
        <v>0</v>
      </c>
      <c r="T153" s="41">
        <v>0</v>
      </c>
      <c r="U153" s="42">
        <v>0</v>
      </c>
      <c r="V153" s="41">
        <v>0</v>
      </c>
      <c r="W153" s="42">
        <v>1</v>
      </c>
      <c r="X153" s="41">
        <v>0</v>
      </c>
      <c r="Y153" s="42">
        <v>0</v>
      </c>
      <c r="Z153" s="41">
        <v>0</v>
      </c>
      <c r="AA153" s="42">
        <v>0</v>
      </c>
      <c r="AB153" s="41">
        <v>0</v>
      </c>
      <c r="AC153" s="42">
        <v>0</v>
      </c>
      <c r="AD153" s="41">
        <v>0</v>
      </c>
      <c r="AE153" s="42">
        <v>0</v>
      </c>
      <c r="AF153" s="41">
        <v>0</v>
      </c>
      <c r="AG153" s="42">
        <v>0</v>
      </c>
      <c r="AH153" s="41">
        <v>0</v>
      </c>
      <c r="AI153" s="42">
        <v>0</v>
      </c>
      <c r="AJ153" s="41">
        <v>0</v>
      </c>
      <c r="AK153" s="42">
        <v>0</v>
      </c>
      <c r="AL153" s="41">
        <v>0</v>
      </c>
      <c r="AM153" s="42">
        <v>1</v>
      </c>
      <c r="AN153" s="41">
        <v>0</v>
      </c>
      <c r="AO153" s="42">
        <v>0</v>
      </c>
      <c r="AP153" s="41">
        <v>0</v>
      </c>
      <c r="AQ153" s="42">
        <v>1</v>
      </c>
      <c r="AR153" s="41">
        <v>0</v>
      </c>
      <c r="AS153" s="42">
        <v>0</v>
      </c>
      <c r="AT153" s="41">
        <v>0</v>
      </c>
      <c r="AU153" s="42">
        <v>0</v>
      </c>
      <c r="AV153" s="41">
        <v>0</v>
      </c>
      <c r="AW153" s="42">
        <v>0</v>
      </c>
      <c r="AX153" s="41">
        <v>0</v>
      </c>
      <c r="AY153" s="42">
        <v>0</v>
      </c>
      <c r="AZ153" s="41">
        <v>0</v>
      </c>
      <c r="BA153" s="42">
        <v>0</v>
      </c>
      <c r="BB153" s="41">
        <v>0</v>
      </c>
      <c r="BC153" s="42">
        <v>0</v>
      </c>
      <c r="BD153" s="41">
        <v>0</v>
      </c>
      <c r="BE153" s="42">
        <v>0</v>
      </c>
      <c r="BF153" s="41">
        <v>0</v>
      </c>
      <c r="BG153" s="42">
        <v>0</v>
      </c>
      <c r="BH153" s="41">
        <v>0</v>
      </c>
      <c r="BI153" s="42">
        <v>0</v>
      </c>
      <c r="BJ153" s="41">
        <v>0</v>
      </c>
      <c r="BK153" s="42">
        <v>0</v>
      </c>
      <c r="BL153" s="41">
        <v>0</v>
      </c>
      <c r="BM153" s="42">
        <v>0</v>
      </c>
      <c r="BN153" s="38">
        <v>0</v>
      </c>
      <c r="BO153" s="39">
        <v>0</v>
      </c>
      <c r="BP153" s="39">
        <v>0</v>
      </c>
      <c r="BQ153" s="39">
        <v>0</v>
      </c>
      <c r="BR153" s="12">
        <f t="shared" si="72"/>
        <v>0</v>
      </c>
      <c r="BS153" s="12">
        <f t="shared" si="73"/>
        <v>0</v>
      </c>
      <c r="BT153" s="12">
        <f t="shared" si="74"/>
        <v>0</v>
      </c>
      <c r="BU153" s="12">
        <f t="shared" si="75"/>
        <v>1</v>
      </c>
      <c r="BV153" s="14" t="str">
        <f t="shared" si="76"/>
        <v/>
      </c>
      <c r="BW153" s="14" t="str">
        <f t="shared" si="77"/>
        <v/>
      </c>
      <c r="BX153" s="14" t="str">
        <f t="shared" si="78"/>
        <v/>
      </c>
      <c r="BY153" s="14" t="str">
        <f t="shared" si="79"/>
        <v/>
      </c>
      <c r="BZ153" s="37" t="str">
        <f t="shared" si="80"/>
        <v/>
      </c>
      <c r="CA153" s="15">
        <f t="shared" si="81"/>
        <v>0</v>
      </c>
      <c r="CB153" s="16" t="e">
        <f t="shared" si="82"/>
        <v>#DIV/0!</v>
      </c>
      <c r="CC153" s="9" t="str">
        <f t="shared" si="83"/>
        <v/>
      </c>
      <c r="CD153" s="9" t="str">
        <f t="shared" si="84"/>
        <v/>
      </c>
      <c r="CE153" s="15">
        <f t="shared" si="85"/>
        <v>0</v>
      </c>
      <c r="CF153" s="15">
        <f t="shared" si="86"/>
        <v>0</v>
      </c>
      <c r="CG153" s="15" t="e">
        <f t="shared" si="87"/>
        <v>#DIV/0!</v>
      </c>
      <c r="CH153" s="9" t="str">
        <f t="shared" si="88"/>
        <v/>
      </c>
      <c r="CI153" s="9" t="str">
        <f t="shared" si="89"/>
        <v/>
      </c>
    </row>
    <row r="154" spans="1:87" x14ac:dyDescent="0.25">
      <c r="A154" s="33">
        <v>799</v>
      </c>
      <c r="B154" s="33">
        <v>884</v>
      </c>
      <c r="C154" s="40" t="s">
        <v>174</v>
      </c>
      <c r="D154" s="41">
        <v>5</v>
      </c>
      <c r="E154" s="42">
        <v>0</v>
      </c>
      <c r="F154" s="41">
        <v>0</v>
      </c>
      <c r="G154" s="42">
        <v>0</v>
      </c>
      <c r="H154" s="41">
        <v>0</v>
      </c>
      <c r="I154" s="42">
        <v>0</v>
      </c>
      <c r="J154" s="41">
        <v>0</v>
      </c>
      <c r="K154" s="42">
        <v>0</v>
      </c>
      <c r="L154" s="41">
        <v>0</v>
      </c>
      <c r="M154" s="42">
        <v>0</v>
      </c>
      <c r="N154" s="41">
        <v>0</v>
      </c>
      <c r="O154" s="42">
        <v>0</v>
      </c>
      <c r="P154" s="41">
        <v>0</v>
      </c>
      <c r="Q154" s="42">
        <v>0</v>
      </c>
      <c r="R154" s="41">
        <v>0</v>
      </c>
      <c r="S154" s="42">
        <v>0</v>
      </c>
      <c r="T154" s="41">
        <v>0</v>
      </c>
      <c r="U154" s="42">
        <v>0</v>
      </c>
      <c r="V154" s="41">
        <v>0</v>
      </c>
      <c r="W154" s="42">
        <v>0</v>
      </c>
      <c r="X154" s="41">
        <v>0</v>
      </c>
      <c r="Y154" s="42">
        <v>0</v>
      </c>
      <c r="Z154" s="41">
        <v>0</v>
      </c>
      <c r="AA154" s="42">
        <v>0</v>
      </c>
      <c r="AB154" s="41">
        <v>0</v>
      </c>
      <c r="AC154" s="42">
        <v>0</v>
      </c>
      <c r="AD154" s="41">
        <v>0</v>
      </c>
      <c r="AE154" s="42">
        <v>0</v>
      </c>
      <c r="AF154" s="41">
        <v>0</v>
      </c>
      <c r="AG154" s="42">
        <v>0</v>
      </c>
      <c r="AH154" s="41">
        <v>0</v>
      </c>
      <c r="AI154" s="42">
        <v>0</v>
      </c>
      <c r="AJ154" s="41">
        <v>0</v>
      </c>
      <c r="AK154" s="42">
        <v>0</v>
      </c>
      <c r="AL154" s="41">
        <v>0</v>
      </c>
      <c r="AM154" s="42">
        <v>0</v>
      </c>
      <c r="AN154" s="41">
        <v>0</v>
      </c>
      <c r="AO154" s="42">
        <v>0</v>
      </c>
      <c r="AP154" s="41">
        <v>0</v>
      </c>
      <c r="AQ154" s="42">
        <v>0</v>
      </c>
      <c r="AR154" s="41">
        <v>0</v>
      </c>
      <c r="AS154" s="42">
        <v>0</v>
      </c>
      <c r="AT154" s="41">
        <v>0</v>
      </c>
      <c r="AU154" s="42">
        <v>0</v>
      </c>
      <c r="AV154" s="41">
        <v>0</v>
      </c>
      <c r="AW154" s="42">
        <v>0</v>
      </c>
      <c r="AX154" s="41">
        <v>0</v>
      </c>
      <c r="AY154" s="42">
        <v>0</v>
      </c>
      <c r="AZ154" s="41">
        <v>0</v>
      </c>
      <c r="BA154" s="42">
        <v>0</v>
      </c>
      <c r="BB154" s="41">
        <v>0</v>
      </c>
      <c r="BC154" s="42">
        <v>1</v>
      </c>
      <c r="BD154" s="41">
        <v>0</v>
      </c>
      <c r="BE154" s="42">
        <v>0</v>
      </c>
      <c r="BF154" s="41">
        <v>0</v>
      </c>
      <c r="BG154" s="42">
        <v>0</v>
      </c>
      <c r="BH154" s="41">
        <v>0</v>
      </c>
      <c r="BI154" s="42">
        <v>0</v>
      </c>
      <c r="BJ154" s="41">
        <v>0</v>
      </c>
      <c r="BK154" s="42">
        <v>0</v>
      </c>
      <c r="BL154" s="41">
        <v>0</v>
      </c>
      <c r="BM154" s="42">
        <v>0</v>
      </c>
      <c r="BN154" s="38">
        <v>0</v>
      </c>
      <c r="BO154" s="39">
        <v>0</v>
      </c>
      <c r="BP154" s="39">
        <v>0</v>
      </c>
      <c r="BQ154" s="39">
        <v>1</v>
      </c>
      <c r="BR154" s="12">
        <f t="shared" si="72"/>
        <v>9.5238095238095233E-2</v>
      </c>
      <c r="BS154" s="12">
        <f t="shared" si="73"/>
        <v>0.30079260375911915</v>
      </c>
      <c r="BT154" s="12">
        <f t="shared" si="74"/>
        <v>0</v>
      </c>
      <c r="BU154" s="12">
        <f t="shared" si="75"/>
        <v>1</v>
      </c>
      <c r="BV154" s="14" t="str">
        <f t="shared" si="76"/>
        <v/>
      </c>
      <c r="BW154" s="14" t="str">
        <f t="shared" si="77"/>
        <v/>
      </c>
      <c r="BX154" s="14" t="str">
        <f t="shared" si="78"/>
        <v/>
      </c>
      <c r="BY154" s="14" t="str">
        <f t="shared" si="79"/>
        <v/>
      </c>
      <c r="BZ154" s="37" t="str">
        <f t="shared" si="80"/>
        <v/>
      </c>
      <c r="CA154" s="15">
        <f t="shared" si="81"/>
        <v>-3.6046202098219371E-19</v>
      </c>
      <c r="CB154" s="16">
        <f t="shared" si="82"/>
        <v>-3.7848512203130342E-18</v>
      </c>
      <c r="CC154" s="9" t="str">
        <f t="shared" si="83"/>
        <v/>
      </c>
      <c r="CD154" s="9" t="str">
        <f t="shared" si="84"/>
        <v/>
      </c>
      <c r="CE154" s="15">
        <f t="shared" si="85"/>
        <v>-4.5454545454545456E-2</v>
      </c>
      <c r="CF154" s="15">
        <f t="shared" si="86"/>
        <v>9.0909090909090912E-2</v>
      </c>
      <c r="CG154" s="15">
        <f t="shared" si="87"/>
        <v>-0.5</v>
      </c>
      <c r="CH154" s="9" t="str">
        <f t="shared" si="88"/>
        <v/>
      </c>
      <c r="CI154" s="9" t="str">
        <f t="shared" si="89"/>
        <v/>
      </c>
    </row>
    <row r="155" spans="1:87" x14ac:dyDescent="0.25">
      <c r="A155" s="33">
        <v>800</v>
      </c>
      <c r="B155" s="33">
        <v>885</v>
      </c>
      <c r="C155" s="40" t="s">
        <v>175</v>
      </c>
      <c r="D155" s="41">
        <v>5</v>
      </c>
      <c r="E155" s="42">
        <v>0</v>
      </c>
      <c r="F155" s="41">
        <v>0</v>
      </c>
      <c r="G155" s="42">
        <v>0</v>
      </c>
      <c r="H155" s="41">
        <v>0</v>
      </c>
      <c r="I155" s="42">
        <v>0</v>
      </c>
      <c r="J155" s="41">
        <v>0</v>
      </c>
      <c r="K155" s="42">
        <v>0</v>
      </c>
      <c r="L155" s="41">
        <v>0</v>
      </c>
      <c r="M155" s="42">
        <v>0</v>
      </c>
      <c r="N155" s="41">
        <v>0</v>
      </c>
      <c r="O155" s="42">
        <v>0</v>
      </c>
      <c r="P155" s="41">
        <v>0</v>
      </c>
      <c r="Q155" s="42">
        <v>0</v>
      </c>
      <c r="R155" s="41">
        <v>0</v>
      </c>
      <c r="S155" s="42">
        <v>0</v>
      </c>
      <c r="T155" s="41">
        <v>0</v>
      </c>
      <c r="U155" s="42">
        <v>0</v>
      </c>
      <c r="V155" s="41">
        <v>0</v>
      </c>
      <c r="W155" s="42">
        <v>0</v>
      </c>
      <c r="X155" s="41">
        <v>0</v>
      </c>
      <c r="Y155" s="42">
        <v>0</v>
      </c>
      <c r="Z155" s="41">
        <v>0</v>
      </c>
      <c r="AA155" s="42">
        <v>0</v>
      </c>
      <c r="AB155" s="41">
        <v>0</v>
      </c>
      <c r="AC155" s="42">
        <v>0</v>
      </c>
      <c r="AD155" s="41">
        <v>0</v>
      </c>
      <c r="AE155" s="42">
        <v>0</v>
      </c>
      <c r="AF155" s="41">
        <v>0</v>
      </c>
      <c r="AG155" s="42">
        <v>0</v>
      </c>
      <c r="AH155" s="41">
        <v>0</v>
      </c>
      <c r="AI155" s="42">
        <v>0</v>
      </c>
      <c r="AJ155" s="41">
        <v>0</v>
      </c>
      <c r="AK155" s="42">
        <v>0</v>
      </c>
      <c r="AL155" s="41">
        <v>0</v>
      </c>
      <c r="AM155" s="42">
        <v>0</v>
      </c>
      <c r="AN155" s="41">
        <v>0</v>
      </c>
      <c r="AO155" s="42">
        <v>0</v>
      </c>
      <c r="AP155" s="41">
        <v>0</v>
      </c>
      <c r="AQ155" s="42">
        <v>0</v>
      </c>
      <c r="AR155" s="41">
        <v>0</v>
      </c>
      <c r="AS155" s="42">
        <v>0</v>
      </c>
      <c r="AT155" s="41">
        <v>0</v>
      </c>
      <c r="AU155" s="42">
        <v>5</v>
      </c>
      <c r="AV155" s="41">
        <v>0</v>
      </c>
      <c r="AW155" s="42">
        <v>0</v>
      </c>
      <c r="AX155" s="41">
        <v>0</v>
      </c>
      <c r="AY155" s="42">
        <v>0</v>
      </c>
      <c r="AZ155" s="41">
        <v>0</v>
      </c>
      <c r="BA155" s="42">
        <v>0</v>
      </c>
      <c r="BB155" s="41">
        <v>0</v>
      </c>
      <c r="BC155" s="42">
        <v>0</v>
      </c>
      <c r="BD155" s="41">
        <v>0</v>
      </c>
      <c r="BE155" s="42">
        <v>0</v>
      </c>
      <c r="BF155" s="41">
        <v>0</v>
      </c>
      <c r="BG155" s="42">
        <v>0</v>
      </c>
      <c r="BH155" s="41">
        <v>0</v>
      </c>
      <c r="BI155" s="42">
        <v>0</v>
      </c>
      <c r="BJ155" s="41">
        <v>0</v>
      </c>
      <c r="BK155" s="42">
        <v>0</v>
      </c>
      <c r="BL155" s="41">
        <v>0</v>
      </c>
      <c r="BM155" s="42">
        <v>0</v>
      </c>
      <c r="BN155" s="38">
        <v>0</v>
      </c>
      <c r="BO155" s="39">
        <v>0</v>
      </c>
      <c r="BP155" s="39">
        <v>0</v>
      </c>
      <c r="BQ155" s="39">
        <v>0</v>
      </c>
      <c r="BR155" s="12">
        <f t="shared" si="72"/>
        <v>0</v>
      </c>
      <c r="BS155" s="12">
        <f t="shared" si="73"/>
        <v>0</v>
      </c>
      <c r="BT155" s="12">
        <f t="shared" si="74"/>
        <v>0</v>
      </c>
      <c r="BU155" s="12">
        <f t="shared" si="75"/>
        <v>5</v>
      </c>
      <c r="BV155" s="14" t="str">
        <f t="shared" si="76"/>
        <v/>
      </c>
      <c r="BW155" s="14" t="str">
        <f t="shared" si="77"/>
        <v/>
      </c>
      <c r="BX155" s="14" t="str">
        <f t="shared" si="78"/>
        <v/>
      </c>
      <c r="BY155" s="14" t="str">
        <f t="shared" si="79"/>
        <v/>
      </c>
      <c r="BZ155" s="37" t="str">
        <f t="shared" si="80"/>
        <v/>
      </c>
      <c r="CA155" s="15">
        <f t="shared" si="81"/>
        <v>-5.1948051948051951E-2</v>
      </c>
      <c r="CB155" s="16" t="e">
        <f t="shared" si="82"/>
        <v>#DIV/0!</v>
      </c>
      <c r="CC155" s="9" t="str">
        <f t="shared" si="83"/>
        <v/>
      </c>
      <c r="CD155" s="9" t="str">
        <f t="shared" si="84"/>
        <v/>
      </c>
      <c r="CE155" s="15">
        <f t="shared" si="85"/>
        <v>0</v>
      </c>
      <c r="CF155" s="15">
        <f t="shared" si="86"/>
        <v>0</v>
      </c>
      <c r="CG155" s="15" t="e">
        <f t="shared" si="87"/>
        <v>#DIV/0!</v>
      </c>
      <c r="CH155" s="9" t="str">
        <f t="shared" si="88"/>
        <v/>
      </c>
      <c r="CI155" s="9" t="str">
        <f t="shared" si="89"/>
        <v/>
      </c>
    </row>
    <row r="156" spans="1:87" x14ac:dyDescent="0.25">
      <c r="A156" s="33">
        <v>805</v>
      </c>
      <c r="B156" s="33">
        <v>891</v>
      </c>
      <c r="C156" s="40" t="s">
        <v>176</v>
      </c>
      <c r="D156" s="41">
        <v>6</v>
      </c>
      <c r="E156" s="42">
        <v>0</v>
      </c>
      <c r="F156" s="41">
        <v>0</v>
      </c>
      <c r="G156" s="42">
        <v>0</v>
      </c>
      <c r="H156" s="41">
        <v>0</v>
      </c>
      <c r="I156" s="42">
        <v>0</v>
      </c>
      <c r="J156" s="41">
        <v>0</v>
      </c>
      <c r="K156" s="42">
        <v>0</v>
      </c>
      <c r="L156" s="41">
        <v>0</v>
      </c>
      <c r="M156" s="42">
        <v>0</v>
      </c>
      <c r="N156" s="41">
        <v>2</v>
      </c>
      <c r="O156" s="42">
        <v>0</v>
      </c>
      <c r="P156" s="41">
        <v>0</v>
      </c>
      <c r="Q156" s="42">
        <v>0</v>
      </c>
      <c r="R156" s="41">
        <v>0</v>
      </c>
      <c r="S156" s="42">
        <v>0</v>
      </c>
      <c r="T156" s="41">
        <v>0</v>
      </c>
      <c r="U156" s="42">
        <v>0</v>
      </c>
      <c r="V156" s="41">
        <v>0</v>
      </c>
      <c r="W156" s="42">
        <v>0</v>
      </c>
      <c r="X156" s="41">
        <v>0</v>
      </c>
      <c r="Y156" s="42">
        <v>0</v>
      </c>
      <c r="Z156" s="41">
        <v>0</v>
      </c>
      <c r="AA156" s="42">
        <v>0</v>
      </c>
      <c r="AB156" s="41">
        <v>0</v>
      </c>
      <c r="AC156" s="42">
        <v>0</v>
      </c>
      <c r="AD156" s="41">
        <v>0</v>
      </c>
      <c r="AE156" s="42">
        <v>0</v>
      </c>
      <c r="AF156" s="41">
        <v>0</v>
      </c>
      <c r="AG156" s="42">
        <v>0</v>
      </c>
      <c r="AH156" s="41">
        <v>0</v>
      </c>
      <c r="AI156" s="42">
        <v>0</v>
      </c>
      <c r="AJ156" s="41">
        <v>0</v>
      </c>
      <c r="AK156" s="42">
        <v>0</v>
      </c>
      <c r="AL156" s="41">
        <v>0</v>
      </c>
      <c r="AM156" s="42">
        <v>0</v>
      </c>
      <c r="AN156" s="41">
        <v>0</v>
      </c>
      <c r="AO156" s="42">
        <v>0</v>
      </c>
      <c r="AP156" s="41">
        <v>0</v>
      </c>
      <c r="AQ156" s="42">
        <v>0</v>
      </c>
      <c r="AR156" s="41">
        <v>0</v>
      </c>
      <c r="AS156" s="42">
        <v>0</v>
      </c>
      <c r="AT156" s="41">
        <v>0</v>
      </c>
      <c r="AU156" s="42">
        <v>0</v>
      </c>
      <c r="AV156" s="41">
        <v>0</v>
      </c>
      <c r="AW156" s="42">
        <v>0</v>
      </c>
      <c r="AX156" s="41">
        <v>0</v>
      </c>
      <c r="AY156" s="42">
        <v>1</v>
      </c>
      <c r="AZ156" s="41">
        <v>0</v>
      </c>
      <c r="BA156" s="42">
        <v>0</v>
      </c>
      <c r="BB156" s="41">
        <v>0</v>
      </c>
      <c r="BC156" s="42">
        <v>0</v>
      </c>
      <c r="BD156" s="41">
        <v>0</v>
      </c>
      <c r="BE156" s="42">
        <v>0</v>
      </c>
      <c r="BF156" s="41">
        <v>0</v>
      </c>
      <c r="BG156" s="42">
        <v>0</v>
      </c>
      <c r="BH156" s="41">
        <v>0</v>
      </c>
      <c r="BI156" s="42">
        <v>0</v>
      </c>
      <c r="BJ156" s="41">
        <v>0</v>
      </c>
      <c r="BK156" s="42">
        <v>0</v>
      </c>
      <c r="BL156" s="41">
        <v>0</v>
      </c>
      <c r="BM156" s="42">
        <v>1</v>
      </c>
      <c r="BN156" s="38">
        <v>0</v>
      </c>
      <c r="BO156" s="39">
        <v>0</v>
      </c>
      <c r="BP156" s="39">
        <v>0</v>
      </c>
      <c r="BQ156" s="39">
        <v>0</v>
      </c>
      <c r="BR156" s="12">
        <f t="shared" si="72"/>
        <v>9.5238095238095233E-2</v>
      </c>
      <c r="BS156" s="12">
        <f t="shared" si="73"/>
        <v>0.30079260375911915</v>
      </c>
      <c r="BT156" s="12">
        <f t="shared" si="74"/>
        <v>0</v>
      </c>
      <c r="BU156" s="12">
        <f t="shared" si="75"/>
        <v>2</v>
      </c>
      <c r="BV156" s="14" t="str">
        <f t="shared" si="76"/>
        <v>High</v>
      </c>
      <c r="BW156" s="14" t="str">
        <f t="shared" si="77"/>
        <v/>
      </c>
      <c r="BX156" s="14" t="str">
        <f t="shared" si="78"/>
        <v/>
      </c>
      <c r="BY156" s="14" t="str">
        <f t="shared" si="79"/>
        <v/>
      </c>
      <c r="BZ156" s="37">
        <f t="shared" si="80"/>
        <v>0.90909090909090906</v>
      </c>
      <c r="CA156" s="15">
        <f t="shared" si="81"/>
        <v>7.7922077922077922E-3</v>
      </c>
      <c r="CB156" s="16">
        <f t="shared" si="82"/>
        <v>8.1818181818181818E-2</v>
      </c>
      <c r="CC156" s="9" t="str">
        <f t="shared" si="83"/>
        <v/>
      </c>
      <c r="CD156" s="9" t="str">
        <f t="shared" si="84"/>
        <v/>
      </c>
      <c r="CE156" s="15">
        <f t="shared" si="85"/>
        <v>4.5454545454545449E-2</v>
      </c>
      <c r="CF156" s="15">
        <f t="shared" si="86"/>
        <v>9.0909090909090912E-2</v>
      </c>
      <c r="CG156" s="15">
        <f t="shared" si="87"/>
        <v>0.49999999999999994</v>
      </c>
      <c r="CH156" s="9" t="str">
        <f t="shared" si="88"/>
        <v/>
      </c>
      <c r="CI156" s="9" t="str">
        <f t="shared" si="89"/>
        <v/>
      </c>
    </row>
    <row r="157" spans="1:87" x14ac:dyDescent="0.25">
      <c r="A157" s="33">
        <v>812</v>
      </c>
      <c r="B157" s="33">
        <v>899</v>
      </c>
      <c r="C157" s="40" t="s">
        <v>177</v>
      </c>
      <c r="D157" s="41">
        <v>5</v>
      </c>
      <c r="E157" s="42">
        <v>0</v>
      </c>
      <c r="F157" s="41">
        <v>0</v>
      </c>
      <c r="G157" s="42">
        <v>0</v>
      </c>
      <c r="H157" s="41">
        <v>0</v>
      </c>
      <c r="I157" s="42">
        <v>0</v>
      </c>
      <c r="J157" s="41">
        <v>0</v>
      </c>
      <c r="K157" s="42">
        <v>0</v>
      </c>
      <c r="L157" s="41">
        <v>0</v>
      </c>
      <c r="M157" s="42">
        <v>0</v>
      </c>
      <c r="N157" s="41">
        <v>0</v>
      </c>
      <c r="O157" s="42">
        <v>0</v>
      </c>
      <c r="P157" s="41">
        <v>0</v>
      </c>
      <c r="Q157" s="42">
        <v>0</v>
      </c>
      <c r="R157" s="41">
        <v>0</v>
      </c>
      <c r="S157" s="42">
        <v>0</v>
      </c>
      <c r="T157" s="41">
        <v>0</v>
      </c>
      <c r="U157" s="42">
        <v>0</v>
      </c>
      <c r="V157" s="41">
        <v>0</v>
      </c>
      <c r="W157" s="42">
        <v>0</v>
      </c>
      <c r="X157" s="41">
        <v>0</v>
      </c>
      <c r="Y157" s="42">
        <v>0</v>
      </c>
      <c r="Z157" s="41">
        <v>0</v>
      </c>
      <c r="AA157" s="42">
        <v>0</v>
      </c>
      <c r="AB157" s="41">
        <v>2</v>
      </c>
      <c r="AC157" s="42">
        <v>0</v>
      </c>
      <c r="AD157" s="41">
        <v>0</v>
      </c>
      <c r="AE157" s="42">
        <v>0</v>
      </c>
      <c r="AF157" s="41">
        <v>2</v>
      </c>
      <c r="AG157" s="42">
        <v>1</v>
      </c>
      <c r="AH157" s="41">
        <v>0</v>
      </c>
      <c r="AI157" s="42">
        <v>0</v>
      </c>
      <c r="AJ157" s="41">
        <v>0</v>
      </c>
      <c r="AK157" s="42">
        <v>0</v>
      </c>
      <c r="AL157" s="41">
        <v>0</v>
      </c>
      <c r="AM157" s="42">
        <v>0</v>
      </c>
      <c r="AN157" s="41">
        <v>0</v>
      </c>
      <c r="AO157" s="42">
        <v>0</v>
      </c>
      <c r="AP157" s="41">
        <v>0</v>
      </c>
      <c r="AQ157" s="42">
        <v>0</v>
      </c>
      <c r="AR157" s="41">
        <v>0</v>
      </c>
      <c r="AS157" s="42">
        <v>0</v>
      </c>
      <c r="AT157" s="41">
        <v>0</v>
      </c>
      <c r="AU157" s="42">
        <v>0</v>
      </c>
      <c r="AV157" s="41">
        <v>0</v>
      </c>
      <c r="AW157" s="42">
        <v>0</v>
      </c>
      <c r="AX157" s="41">
        <v>0</v>
      </c>
      <c r="AY157" s="42">
        <v>0</v>
      </c>
      <c r="AZ157" s="41">
        <v>1</v>
      </c>
      <c r="BA157" s="42">
        <v>0</v>
      </c>
      <c r="BB157" s="41">
        <v>0</v>
      </c>
      <c r="BC157" s="42">
        <v>0</v>
      </c>
      <c r="BD157" s="41">
        <v>0</v>
      </c>
      <c r="BE157" s="42">
        <v>0</v>
      </c>
      <c r="BF157" s="41">
        <v>0</v>
      </c>
      <c r="BG157" s="42">
        <v>0</v>
      </c>
      <c r="BH157" s="41">
        <v>1</v>
      </c>
      <c r="BI157" s="42">
        <v>0</v>
      </c>
      <c r="BJ157" s="41">
        <v>0</v>
      </c>
      <c r="BK157" s="42">
        <v>0</v>
      </c>
      <c r="BL157" s="41">
        <v>0</v>
      </c>
      <c r="BM157" s="42">
        <v>0</v>
      </c>
      <c r="BN157" s="38">
        <v>0</v>
      </c>
      <c r="BO157" s="39">
        <v>0</v>
      </c>
      <c r="BP157" s="39">
        <v>0</v>
      </c>
      <c r="BQ157" s="39">
        <v>0</v>
      </c>
      <c r="BR157" s="12">
        <f t="shared" si="72"/>
        <v>9.5238095238095233E-2</v>
      </c>
      <c r="BS157" s="12">
        <f t="shared" si="73"/>
        <v>0.30079260375911915</v>
      </c>
      <c r="BT157" s="12">
        <f t="shared" si="74"/>
        <v>0</v>
      </c>
      <c r="BU157" s="12">
        <f t="shared" si="75"/>
        <v>2</v>
      </c>
      <c r="BV157" s="14" t="str">
        <f t="shared" si="76"/>
        <v/>
      </c>
      <c r="BW157" s="14" t="str">
        <f t="shared" si="77"/>
        <v/>
      </c>
      <c r="BX157" s="14" t="str">
        <f t="shared" si="78"/>
        <v/>
      </c>
      <c r="BY157" s="14" t="str">
        <f t="shared" si="79"/>
        <v/>
      </c>
      <c r="BZ157" s="37" t="str">
        <f t="shared" si="80"/>
        <v/>
      </c>
      <c r="CA157" s="15">
        <f t="shared" si="81"/>
        <v>2.5974025974025961E-3</v>
      </c>
      <c r="CB157" s="16">
        <f t="shared" si="82"/>
        <v>2.7272727272727261E-2</v>
      </c>
      <c r="CC157" s="9" t="str">
        <f t="shared" si="83"/>
        <v/>
      </c>
      <c r="CD157" s="9" t="str">
        <f t="shared" si="84"/>
        <v/>
      </c>
      <c r="CE157" s="15">
        <f t="shared" si="85"/>
        <v>-1.0092936587501423E-18</v>
      </c>
      <c r="CF157" s="15">
        <f t="shared" si="86"/>
        <v>9.0909090909090912E-2</v>
      </c>
      <c r="CG157" s="15">
        <f t="shared" si="87"/>
        <v>-1.1102230246251564E-17</v>
      </c>
      <c r="CH157" s="9" t="str">
        <f t="shared" si="88"/>
        <v/>
      </c>
      <c r="CI157" s="9" t="str">
        <f t="shared" si="89"/>
        <v/>
      </c>
    </row>
    <row r="158" spans="1:87" x14ac:dyDescent="0.25">
      <c r="A158" s="33">
        <v>813</v>
      </c>
      <c r="B158" s="33">
        <v>900</v>
      </c>
      <c r="C158" s="40" t="s">
        <v>178</v>
      </c>
      <c r="D158" s="41">
        <v>1</v>
      </c>
      <c r="E158" s="42">
        <v>5</v>
      </c>
      <c r="F158" s="41">
        <v>0</v>
      </c>
      <c r="G158" s="42">
        <v>4</v>
      </c>
      <c r="H158" s="41">
        <v>23</v>
      </c>
      <c r="I158" s="42">
        <v>11</v>
      </c>
      <c r="J158" s="41">
        <v>0</v>
      </c>
      <c r="K158" s="42">
        <v>9</v>
      </c>
      <c r="L158" s="41">
        <v>15</v>
      </c>
      <c r="M158" s="42">
        <v>5</v>
      </c>
      <c r="N158" s="41">
        <v>8</v>
      </c>
      <c r="O158" s="42">
        <v>0</v>
      </c>
      <c r="P158" s="41">
        <v>21</v>
      </c>
      <c r="Q158" s="42">
        <v>57</v>
      </c>
      <c r="R158" s="41">
        <v>7</v>
      </c>
      <c r="S158" s="42">
        <v>16</v>
      </c>
      <c r="T158" s="41">
        <v>0</v>
      </c>
      <c r="U158" s="42">
        <v>3</v>
      </c>
      <c r="V158" s="41">
        <v>0</v>
      </c>
      <c r="W158" s="42">
        <v>2</v>
      </c>
      <c r="X158" s="41">
        <v>46</v>
      </c>
      <c r="Y158" s="42">
        <v>29</v>
      </c>
      <c r="Z158" s="41">
        <v>28</v>
      </c>
      <c r="AA158" s="42">
        <v>73</v>
      </c>
      <c r="AB158" s="41">
        <v>26</v>
      </c>
      <c r="AC158" s="42">
        <v>13</v>
      </c>
      <c r="AD158" s="41">
        <v>28</v>
      </c>
      <c r="AE158" s="42">
        <v>80</v>
      </c>
      <c r="AF158" s="41">
        <v>96</v>
      </c>
      <c r="AG158" s="42">
        <v>26</v>
      </c>
      <c r="AH158" s="41">
        <v>46</v>
      </c>
      <c r="AI158" s="42">
        <v>46</v>
      </c>
      <c r="AJ158" s="41">
        <v>47</v>
      </c>
      <c r="AK158" s="42">
        <v>61</v>
      </c>
      <c r="AL158" s="41">
        <v>46</v>
      </c>
      <c r="AM158" s="42">
        <v>84</v>
      </c>
      <c r="AN158" s="41">
        <v>59</v>
      </c>
      <c r="AO158" s="42">
        <v>127</v>
      </c>
      <c r="AP158" s="41">
        <v>94</v>
      </c>
      <c r="AQ158" s="42">
        <v>102</v>
      </c>
      <c r="AR158" s="41">
        <v>33</v>
      </c>
      <c r="AS158" s="42">
        <v>105</v>
      </c>
      <c r="AT158" s="41">
        <v>185</v>
      </c>
      <c r="AU158" s="42">
        <v>164</v>
      </c>
      <c r="AV158" s="41">
        <v>67</v>
      </c>
      <c r="AW158" s="42">
        <v>123</v>
      </c>
      <c r="AX158" s="41">
        <v>211</v>
      </c>
      <c r="AY158" s="42">
        <v>72</v>
      </c>
      <c r="AZ158" s="41">
        <v>42</v>
      </c>
      <c r="BA158" s="42">
        <v>52</v>
      </c>
      <c r="BB158" s="41">
        <v>142</v>
      </c>
      <c r="BC158" s="42">
        <v>49</v>
      </c>
      <c r="BD158" s="41">
        <v>95</v>
      </c>
      <c r="BE158" s="42">
        <v>43</v>
      </c>
      <c r="BF158" s="41">
        <v>126</v>
      </c>
      <c r="BG158" s="42">
        <v>41</v>
      </c>
      <c r="BH158" s="41">
        <v>103</v>
      </c>
      <c r="BI158" s="42">
        <v>48</v>
      </c>
      <c r="BJ158" s="41">
        <v>85</v>
      </c>
      <c r="BK158" s="42">
        <v>47</v>
      </c>
      <c r="BL158" s="41">
        <v>86</v>
      </c>
      <c r="BM158" s="42">
        <v>69</v>
      </c>
      <c r="BN158" s="38">
        <v>49</v>
      </c>
      <c r="BO158" s="39">
        <v>103</v>
      </c>
      <c r="BP158" s="39">
        <v>50</v>
      </c>
      <c r="BQ158" s="39">
        <v>97</v>
      </c>
      <c r="BR158" s="12">
        <f t="shared" si="72"/>
        <v>82.523809523809518</v>
      </c>
      <c r="BS158" s="12">
        <f t="shared" si="73"/>
        <v>42.841123990412591</v>
      </c>
      <c r="BT158" s="12">
        <f t="shared" si="74"/>
        <v>72</v>
      </c>
      <c r="BU158" s="12">
        <f t="shared" si="75"/>
        <v>211</v>
      </c>
      <c r="BV158" s="14" t="str">
        <f t="shared" si="76"/>
        <v/>
      </c>
      <c r="BW158" s="14" t="str">
        <f t="shared" si="77"/>
        <v/>
      </c>
      <c r="BX158" s="14" t="str">
        <f t="shared" si="78"/>
        <v/>
      </c>
      <c r="BY158" s="14" t="str">
        <f t="shared" si="79"/>
        <v/>
      </c>
      <c r="BZ158" s="37">
        <f t="shared" si="80"/>
        <v>0</v>
      </c>
      <c r="CA158" s="15">
        <f t="shared" si="81"/>
        <v>-3.8805194805194811</v>
      </c>
      <c r="CB158" s="16">
        <f t="shared" si="82"/>
        <v>-4.7023028904159901E-2</v>
      </c>
      <c r="CC158" s="9" t="str">
        <f t="shared" si="83"/>
        <v/>
      </c>
      <c r="CD158" s="9" t="str">
        <f t="shared" si="84"/>
        <v/>
      </c>
      <c r="CE158" s="15">
        <f t="shared" si="85"/>
        <v>9.0909090909090905E-3</v>
      </c>
      <c r="CF158" s="15">
        <f t="shared" si="86"/>
        <v>72</v>
      </c>
      <c r="CG158" s="15">
        <f t="shared" si="87"/>
        <v>1.2626262626262626E-4</v>
      </c>
      <c r="CH158" s="9" t="str">
        <f t="shared" si="88"/>
        <v/>
      </c>
      <c r="CI158" s="9" t="str">
        <f t="shared" si="89"/>
        <v/>
      </c>
    </row>
    <row r="159" spans="1:87" x14ac:dyDescent="0.25">
      <c r="A159" s="33">
        <v>814</v>
      </c>
      <c r="B159" s="33">
        <v>901</v>
      </c>
      <c r="C159" s="40" t="s">
        <v>179</v>
      </c>
      <c r="D159" s="41">
        <v>6</v>
      </c>
      <c r="E159" s="42">
        <v>0</v>
      </c>
      <c r="F159" s="41">
        <v>0</v>
      </c>
      <c r="G159" s="42"/>
      <c r="H159" s="41"/>
      <c r="I159" s="42"/>
      <c r="J159" s="41"/>
      <c r="K159" s="42"/>
      <c r="L159" s="41"/>
      <c r="M159" s="42"/>
      <c r="N159" s="41"/>
      <c r="O159" s="42"/>
      <c r="P159" s="41"/>
      <c r="Q159" s="42"/>
      <c r="R159" s="41"/>
      <c r="S159" s="42"/>
      <c r="T159" s="41"/>
      <c r="U159" s="42"/>
      <c r="V159" s="41"/>
      <c r="W159" s="42"/>
      <c r="X159" s="41"/>
      <c r="Y159" s="42"/>
      <c r="Z159" s="41"/>
      <c r="AA159" s="42"/>
      <c r="AB159" s="41"/>
      <c r="AC159" s="42"/>
      <c r="AD159" s="41"/>
      <c r="AE159" s="42"/>
      <c r="AF159" s="41"/>
      <c r="AG159" s="42"/>
      <c r="AH159" s="41"/>
      <c r="AI159" s="42"/>
      <c r="AJ159" s="41"/>
      <c r="AK159" s="42"/>
      <c r="AL159" s="41"/>
      <c r="AM159" s="42"/>
      <c r="AN159" s="41"/>
      <c r="AO159" s="42">
        <v>0</v>
      </c>
      <c r="AP159" s="41">
        <v>0</v>
      </c>
      <c r="AQ159" s="42">
        <v>0</v>
      </c>
      <c r="AR159" s="41">
        <v>0</v>
      </c>
      <c r="AS159" s="42">
        <v>0</v>
      </c>
      <c r="AT159" s="41">
        <v>0</v>
      </c>
      <c r="AU159" s="42">
        <v>0</v>
      </c>
      <c r="AV159" s="41">
        <v>0</v>
      </c>
      <c r="AW159" s="42">
        <v>0</v>
      </c>
      <c r="AX159" s="41">
        <v>0</v>
      </c>
      <c r="AY159" s="42">
        <v>0</v>
      </c>
      <c r="AZ159" s="41">
        <v>0</v>
      </c>
      <c r="BA159" s="42">
        <v>0</v>
      </c>
      <c r="BB159" s="41">
        <v>0</v>
      </c>
      <c r="BC159" s="42">
        <v>0</v>
      </c>
      <c r="BD159" s="41">
        <v>0</v>
      </c>
      <c r="BE159" s="42">
        <v>0</v>
      </c>
      <c r="BF159" s="41">
        <v>0</v>
      </c>
      <c r="BG159" s="42">
        <v>0</v>
      </c>
      <c r="BH159" s="41">
        <v>2</v>
      </c>
      <c r="BI159" s="42">
        <v>0</v>
      </c>
      <c r="BJ159" s="41">
        <v>0</v>
      </c>
      <c r="BK159" s="42">
        <v>0</v>
      </c>
      <c r="BL159" s="41">
        <v>0</v>
      </c>
      <c r="BM159" s="42">
        <v>0</v>
      </c>
      <c r="BN159" s="38">
        <v>2</v>
      </c>
      <c r="BO159" s="39">
        <v>0</v>
      </c>
      <c r="BP159" s="39">
        <v>1</v>
      </c>
      <c r="BQ159" s="39">
        <v>0</v>
      </c>
      <c r="BR159" s="12">
        <f t="shared" si="72"/>
        <v>0.23809523809523808</v>
      </c>
      <c r="BS159" s="12">
        <f t="shared" si="73"/>
        <v>0.62488094104092384</v>
      </c>
      <c r="BT159" s="12">
        <f t="shared" si="74"/>
        <v>0</v>
      </c>
      <c r="BU159" s="12">
        <f t="shared" si="75"/>
        <v>2</v>
      </c>
      <c r="BV159" s="14" t="str">
        <f t="shared" si="76"/>
        <v/>
      </c>
      <c r="BW159" s="14" t="str">
        <f t="shared" si="77"/>
        <v/>
      </c>
      <c r="BX159" s="14" t="str">
        <f t="shared" si="78"/>
        <v/>
      </c>
      <c r="BY159" s="14" t="str">
        <f t="shared" si="79"/>
        <v/>
      </c>
      <c r="BZ159" s="37" t="str">
        <f t="shared" si="80"/>
        <v/>
      </c>
      <c r="CA159" s="15">
        <f t="shared" si="81"/>
        <v>1.2987012987012988E-2</v>
      </c>
      <c r="CB159" s="16">
        <f t="shared" si="82"/>
        <v>5.454545454545455E-2</v>
      </c>
      <c r="CC159" s="9" t="str">
        <f t="shared" si="83"/>
        <v/>
      </c>
      <c r="CD159" s="9" t="str">
        <f t="shared" si="84"/>
        <v/>
      </c>
      <c r="CE159" s="15">
        <f t="shared" si="85"/>
        <v>-2.0185873175002845E-18</v>
      </c>
      <c r="CF159" s="15">
        <f t="shared" si="86"/>
        <v>0.18181818181818182</v>
      </c>
      <c r="CG159" s="15">
        <f t="shared" si="87"/>
        <v>-1.1102230246251564E-17</v>
      </c>
      <c r="CH159" s="9" t="str">
        <f t="shared" si="88"/>
        <v/>
      </c>
      <c r="CI159" s="9" t="str">
        <f t="shared" si="89"/>
        <v/>
      </c>
    </row>
    <row r="160" spans="1:87" x14ac:dyDescent="0.25">
      <c r="A160" s="33">
        <v>815</v>
      </c>
      <c r="B160" s="33">
        <v>902</v>
      </c>
      <c r="C160" s="40" t="s">
        <v>180</v>
      </c>
      <c r="D160" s="41">
        <v>5</v>
      </c>
      <c r="E160" s="42">
        <v>0</v>
      </c>
      <c r="F160" s="41">
        <v>0</v>
      </c>
      <c r="G160" s="42">
        <v>0</v>
      </c>
      <c r="H160" s="41">
        <v>0</v>
      </c>
      <c r="I160" s="42">
        <v>0</v>
      </c>
      <c r="J160" s="41">
        <v>0</v>
      </c>
      <c r="K160" s="42">
        <v>0</v>
      </c>
      <c r="L160" s="41">
        <v>0</v>
      </c>
      <c r="M160" s="42">
        <v>0</v>
      </c>
      <c r="N160" s="41">
        <v>0</v>
      </c>
      <c r="O160" s="42">
        <v>0</v>
      </c>
      <c r="P160" s="41">
        <v>0</v>
      </c>
      <c r="Q160" s="42">
        <v>0</v>
      </c>
      <c r="R160" s="41">
        <v>0</v>
      </c>
      <c r="S160" s="42">
        <v>0</v>
      </c>
      <c r="T160" s="41">
        <v>0</v>
      </c>
      <c r="U160" s="42">
        <v>0</v>
      </c>
      <c r="V160" s="41">
        <v>0</v>
      </c>
      <c r="W160" s="42">
        <v>0</v>
      </c>
      <c r="X160" s="41">
        <v>0</v>
      </c>
      <c r="Y160" s="42">
        <v>0</v>
      </c>
      <c r="Z160" s="41">
        <v>0</v>
      </c>
      <c r="AA160" s="42">
        <v>0</v>
      </c>
      <c r="AB160" s="41">
        <v>0</v>
      </c>
      <c r="AC160" s="42">
        <v>0</v>
      </c>
      <c r="AD160" s="41">
        <v>0</v>
      </c>
      <c r="AE160" s="42">
        <v>0</v>
      </c>
      <c r="AF160" s="41">
        <v>0</v>
      </c>
      <c r="AG160" s="42">
        <v>0</v>
      </c>
      <c r="AH160" s="41">
        <v>0</v>
      </c>
      <c r="AI160" s="42">
        <v>0</v>
      </c>
      <c r="AJ160" s="41">
        <v>0</v>
      </c>
      <c r="AK160" s="42">
        <v>0</v>
      </c>
      <c r="AL160" s="41">
        <v>0</v>
      </c>
      <c r="AM160" s="42">
        <v>0</v>
      </c>
      <c r="AN160" s="41">
        <v>0</v>
      </c>
      <c r="AO160" s="42">
        <v>1</v>
      </c>
      <c r="AP160" s="41">
        <v>0</v>
      </c>
      <c r="AQ160" s="42">
        <v>0</v>
      </c>
      <c r="AR160" s="41">
        <v>0</v>
      </c>
      <c r="AS160" s="42">
        <v>0</v>
      </c>
      <c r="AT160" s="41">
        <v>0</v>
      </c>
      <c r="AU160" s="42">
        <v>0</v>
      </c>
      <c r="AV160" s="41">
        <v>0</v>
      </c>
      <c r="AW160" s="42">
        <v>0</v>
      </c>
      <c r="AX160" s="41">
        <v>0</v>
      </c>
      <c r="AY160" s="42">
        <v>0</v>
      </c>
      <c r="AZ160" s="41">
        <v>0</v>
      </c>
      <c r="BA160" s="42">
        <v>0</v>
      </c>
      <c r="BB160" s="41">
        <v>0</v>
      </c>
      <c r="BC160" s="42">
        <v>0</v>
      </c>
      <c r="BD160" s="41">
        <v>0</v>
      </c>
      <c r="BE160" s="42">
        <v>0</v>
      </c>
      <c r="BF160" s="41">
        <v>0</v>
      </c>
      <c r="BG160" s="42">
        <v>0</v>
      </c>
      <c r="BH160" s="41">
        <v>0</v>
      </c>
      <c r="BI160" s="42">
        <v>0</v>
      </c>
      <c r="BJ160" s="41">
        <v>0</v>
      </c>
      <c r="BK160" s="42">
        <v>0</v>
      </c>
      <c r="BL160" s="41">
        <v>0</v>
      </c>
      <c r="BM160" s="42">
        <v>0</v>
      </c>
      <c r="BN160" s="38">
        <v>0</v>
      </c>
      <c r="BO160" s="39">
        <v>0</v>
      </c>
      <c r="BP160" s="39">
        <v>0</v>
      </c>
      <c r="BQ160" s="39">
        <v>0</v>
      </c>
      <c r="BR160" s="12">
        <f t="shared" si="72"/>
        <v>0</v>
      </c>
      <c r="BS160" s="12">
        <f t="shared" si="73"/>
        <v>0</v>
      </c>
      <c r="BT160" s="12">
        <f t="shared" si="74"/>
        <v>0</v>
      </c>
      <c r="BU160" s="12">
        <f t="shared" si="75"/>
        <v>1</v>
      </c>
      <c r="BV160" s="14" t="str">
        <f t="shared" si="76"/>
        <v/>
      </c>
      <c r="BW160" s="14" t="str">
        <f t="shared" si="77"/>
        <v/>
      </c>
      <c r="BX160" s="14" t="str">
        <f t="shared" si="78"/>
        <v/>
      </c>
      <c r="BY160" s="14" t="str">
        <f t="shared" si="79"/>
        <v/>
      </c>
      <c r="BZ160" s="37" t="str">
        <f t="shared" si="80"/>
        <v/>
      </c>
      <c r="CA160" s="15">
        <f t="shared" si="81"/>
        <v>0</v>
      </c>
      <c r="CB160" s="16" t="e">
        <f t="shared" si="82"/>
        <v>#DIV/0!</v>
      </c>
      <c r="CC160" s="9" t="str">
        <f t="shared" si="83"/>
        <v/>
      </c>
      <c r="CD160" s="9" t="str">
        <f t="shared" si="84"/>
        <v/>
      </c>
      <c r="CE160" s="15">
        <f t="shared" si="85"/>
        <v>0</v>
      </c>
      <c r="CF160" s="15">
        <f t="shared" si="86"/>
        <v>0</v>
      </c>
      <c r="CG160" s="15" t="e">
        <f t="shared" si="87"/>
        <v>#DIV/0!</v>
      </c>
      <c r="CH160" s="9" t="str">
        <f t="shared" si="88"/>
        <v/>
      </c>
      <c r="CI160" s="9" t="str">
        <f t="shared" si="89"/>
        <v/>
      </c>
    </row>
    <row r="161" spans="1:87" x14ac:dyDescent="0.25">
      <c r="A161" s="33">
        <v>816</v>
      </c>
      <c r="B161" s="33">
        <v>903</v>
      </c>
      <c r="C161" s="40" t="s">
        <v>181</v>
      </c>
      <c r="D161" s="41">
        <v>5</v>
      </c>
      <c r="E161" s="42">
        <v>0</v>
      </c>
      <c r="F161" s="41">
        <v>0</v>
      </c>
      <c r="G161" s="42">
        <v>7</v>
      </c>
      <c r="H161" s="41">
        <v>15</v>
      </c>
      <c r="I161" s="42">
        <v>7</v>
      </c>
      <c r="J161" s="41">
        <v>0</v>
      </c>
      <c r="K161" s="42">
        <v>0</v>
      </c>
      <c r="L161" s="41">
        <v>1</v>
      </c>
      <c r="M161" s="42">
        <v>6</v>
      </c>
      <c r="N161" s="41">
        <v>0</v>
      </c>
      <c r="O161" s="42">
        <v>0</v>
      </c>
      <c r="P161" s="41">
        <v>0</v>
      </c>
      <c r="Q161" s="42">
        <v>0</v>
      </c>
      <c r="R161" s="41">
        <v>0</v>
      </c>
      <c r="S161" s="42">
        <v>0</v>
      </c>
      <c r="T161" s="41">
        <v>0</v>
      </c>
      <c r="U161" s="42">
        <v>0</v>
      </c>
      <c r="V161" s="41">
        <v>0</v>
      </c>
      <c r="W161" s="42">
        <v>0</v>
      </c>
      <c r="X161" s="41">
        <v>0</v>
      </c>
      <c r="Y161" s="42">
        <v>1</v>
      </c>
      <c r="Z161" s="41">
        <v>0</v>
      </c>
      <c r="AA161" s="42">
        <v>0</v>
      </c>
      <c r="AB161" s="41">
        <v>0</v>
      </c>
      <c r="AC161" s="42">
        <v>0</v>
      </c>
      <c r="AD161" s="41">
        <v>0</v>
      </c>
      <c r="AE161" s="42">
        <v>0</v>
      </c>
      <c r="AF161" s="41">
        <v>0</v>
      </c>
      <c r="AG161" s="42">
        <v>0</v>
      </c>
      <c r="AH161" s="41">
        <v>0</v>
      </c>
      <c r="AI161" s="42">
        <v>0</v>
      </c>
      <c r="AJ161" s="41">
        <v>0</v>
      </c>
      <c r="AK161" s="42">
        <v>0</v>
      </c>
      <c r="AL161" s="41">
        <v>1</v>
      </c>
      <c r="AM161" s="42">
        <v>2</v>
      </c>
      <c r="AN161" s="41">
        <v>3</v>
      </c>
      <c r="AO161" s="42">
        <v>2</v>
      </c>
      <c r="AP161" s="41">
        <v>1</v>
      </c>
      <c r="AQ161" s="42">
        <v>3</v>
      </c>
      <c r="AR161" s="41">
        <v>2</v>
      </c>
      <c r="AS161" s="42">
        <v>0</v>
      </c>
      <c r="AT161" s="41">
        <v>0</v>
      </c>
      <c r="AU161" s="42">
        <v>0</v>
      </c>
      <c r="AV161" s="41">
        <v>0</v>
      </c>
      <c r="AW161" s="42">
        <v>2</v>
      </c>
      <c r="AX161" s="41">
        <v>0</v>
      </c>
      <c r="AY161" s="42">
        <v>0</v>
      </c>
      <c r="AZ161" s="41">
        <v>0</v>
      </c>
      <c r="BA161" s="42">
        <v>0</v>
      </c>
      <c r="BB161" s="41">
        <v>0</v>
      </c>
      <c r="BC161" s="42">
        <v>3</v>
      </c>
      <c r="BD161" s="41">
        <v>0</v>
      </c>
      <c r="BE161" s="42">
        <v>0</v>
      </c>
      <c r="BF161" s="41">
        <v>1</v>
      </c>
      <c r="BG161" s="42">
        <v>0</v>
      </c>
      <c r="BH161" s="41">
        <v>1</v>
      </c>
      <c r="BI161" s="42">
        <v>2</v>
      </c>
      <c r="BJ161" s="41">
        <v>0</v>
      </c>
      <c r="BK161" s="42">
        <v>1</v>
      </c>
      <c r="BL161" s="41">
        <v>0</v>
      </c>
      <c r="BM161" s="42">
        <v>0</v>
      </c>
      <c r="BN161" s="38">
        <v>0</v>
      </c>
      <c r="BO161" s="39">
        <v>0</v>
      </c>
      <c r="BP161" s="39">
        <v>0</v>
      </c>
      <c r="BQ161" s="39">
        <v>1</v>
      </c>
      <c r="BR161" s="12">
        <f t="shared" si="72"/>
        <v>0.52380952380952384</v>
      </c>
      <c r="BS161" s="12">
        <f t="shared" si="73"/>
        <v>0.87287156094396945</v>
      </c>
      <c r="BT161" s="12">
        <f t="shared" si="74"/>
        <v>0</v>
      </c>
      <c r="BU161" s="12">
        <f t="shared" si="75"/>
        <v>15</v>
      </c>
      <c r="BV161" s="14" t="str">
        <f t="shared" si="76"/>
        <v/>
      </c>
      <c r="BW161" s="14" t="str">
        <f t="shared" si="77"/>
        <v/>
      </c>
      <c r="BX161" s="14" t="str">
        <f t="shared" si="78"/>
        <v/>
      </c>
      <c r="BY161" s="14" t="str">
        <f t="shared" si="79"/>
        <v/>
      </c>
      <c r="BZ161" s="37" t="str">
        <f t="shared" si="80"/>
        <v/>
      </c>
      <c r="CA161" s="15">
        <f t="shared" si="81"/>
        <v>2.0779220779220779E-2</v>
      </c>
      <c r="CB161" s="16">
        <f t="shared" si="82"/>
        <v>3.9669421487603301E-2</v>
      </c>
      <c r="CC161" s="9" t="str">
        <f t="shared" si="83"/>
        <v/>
      </c>
      <c r="CD161" s="9" t="str">
        <f t="shared" si="84"/>
        <v/>
      </c>
      <c r="CE161" s="15">
        <f t="shared" si="85"/>
        <v>-0.10909090909090909</v>
      </c>
      <c r="CF161" s="15">
        <f t="shared" si="86"/>
        <v>0.72727272727272729</v>
      </c>
      <c r="CG161" s="15">
        <f t="shared" si="87"/>
        <v>-0.15</v>
      </c>
      <c r="CH161" s="9" t="str">
        <f t="shared" si="88"/>
        <v/>
      </c>
      <c r="CI161" s="9" t="str">
        <f t="shared" si="89"/>
        <v/>
      </c>
    </row>
    <row r="162" spans="1:87" x14ac:dyDescent="0.25">
      <c r="A162" s="33">
        <v>819</v>
      </c>
      <c r="B162" s="33">
        <v>904</v>
      </c>
      <c r="C162" s="40" t="s">
        <v>182</v>
      </c>
      <c r="D162" s="41">
        <v>5</v>
      </c>
      <c r="E162" s="42">
        <v>0</v>
      </c>
      <c r="F162" s="41">
        <v>0</v>
      </c>
      <c r="G162" s="42">
        <v>0</v>
      </c>
      <c r="H162" s="41">
        <v>0</v>
      </c>
      <c r="I162" s="42">
        <v>3</v>
      </c>
      <c r="J162" s="41">
        <v>0</v>
      </c>
      <c r="K162" s="42">
        <v>0</v>
      </c>
      <c r="L162" s="41">
        <v>0</v>
      </c>
      <c r="M162" s="42">
        <v>0</v>
      </c>
      <c r="N162" s="41">
        <v>0</v>
      </c>
      <c r="O162" s="42">
        <v>0</v>
      </c>
      <c r="P162" s="41">
        <v>0</v>
      </c>
      <c r="Q162" s="42">
        <v>1</v>
      </c>
      <c r="R162" s="41">
        <v>0</v>
      </c>
      <c r="S162" s="42">
        <v>0</v>
      </c>
      <c r="T162" s="41">
        <v>0</v>
      </c>
      <c r="U162" s="42">
        <v>0</v>
      </c>
      <c r="V162" s="41">
        <v>0</v>
      </c>
      <c r="W162" s="42">
        <v>0</v>
      </c>
      <c r="X162" s="41">
        <v>0</v>
      </c>
      <c r="Y162" s="42">
        <v>0</v>
      </c>
      <c r="Z162" s="41">
        <v>1</v>
      </c>
      <c r="AA162" s="42">
        <v>0</v>
      </c>
      <c r="AB162" s="41">
        <v>0</v>
      </c>
      <c r="AC162" s="42">
        <v>0</v>
      </c>
      <c r="AD162" s="41">
        <v>4</v>
      </c>
      <c r="AE162" s="42">
        <v>0</v>
      </c>
      <c r="AF162" s="41">
        <v>1</v>
      </c>
      <c r="AG162" s="42">
        <v>1</v>
      </c>
      <c r="AH162" s="41">
        <v>1</v>
      </c>
      <c r="AI162" s="42">
        <v>8</v>
      </c>
      <c r="AJ162" s="41">
        <v>2</v>
      </c>
      <c r="AK162" s="42">
        <v>0</v>
      </c>
      <c r="AL162" s="41">
        <v>4</v>
      </c>
      <c r="AM162" s="42">
        <v>4</v>
      </c>
      <c r="AN162" s="41">
        <v>1</v>
      </c>
      <c r="AO162" s="42">
        <v>0</v>
      </c>
      <c r="AP162" s="41">
        <v>2</v>
      </c>
      <c r="AQ162" s="42">
        <v>0</v>
      </c>
      <c r="AR162" s="41">
        <v>1</v>
      </c>
      <c r="AS162" s="42">
        <v>2</v>
      </c>
      <c r="AT162" s="41">
        <v>0</v>
      </c>
      <c r="AU162" s="42">
        <v>0</v>
      </c>
      <c r="AV162" s="41">
        <v>0</v>
      </c>
      <c r="AW162" s="42">
        <v>1</v>
      </c>
      <c r="AX162" s="41">
        <v>0</v>
      </c>
      <c r="AY162" s="42">
        <v>1</v>
      </c>
      <c r="AZ162" s="41">
        <v>0</v>
      </c>
      <c r="BA162" s="42">
        <v>0</v>
      </c>
      <c r="BB162" s="41">
        <v>1</v>
      </c>
      <c r="BC162" s="42">
        <v>0</v>
      </c>
      <c r="BD162" s="41">
        <v>0</v>
      </c>
      <c r="BE162" s="42">
        <v>1</v>
      </c>
      <c r="BF162" s="41">
        <v>0</v>
      </c>
      <c r="BG162" s="42">
        <v>0</v>
      </c>
      <c r="BH162" s="41">
        <v>0</v>
      </c>
      <c r="BI162" s="42">
        <v>0</v>
      </c>
      <c r="BJ162" s="41">
        <v>1</v>
      </c>
      <c r="BK162" s="42">
        <v>0</v>
      </c>
      <c r="BL162" s="41">
        <v>0</v>
      </c>
      <c r="BM162" s="42">
        <v>0</v>
      </c>
      <c r="BN162" s="38">
        <v>2</v>
      </c>
      <c r="BO162" s="39">
        <v>0</v>
      </c>
      <c r="BP162" s="39">
        <v>0</v>
      </c>
      <c r="BQ162" s="39">
        <v>1</v>
      </c>
      <c r="BR162" s="12">
        <f t="shared" si="72"/>
        <v>0.38095238095238093</v>
      </c>
      <c r="BS162" s="12">
        <f t="shared" si="73"/>
        <v>0.58959227235357115</v>
      </c>
      <c r="BT162" s="12">
        <f t="shared" si="74"/>
        <v>0</v>
      </c>
      <c r="BU162" s="12">
        <f t="shared" si="75"/>
        <v>8</v>
      </c>
      <c r="BV162" s="14" t="str">
        <f t="shared" si="76"/>
        <v/>
      </c>
      <c r="BW162" s="14" t="str">
        <f t="shared" si="77"/>
        <v/>
      </c>
      <c r="BX162" s="14" t="str">
        <f t="shared" si="78"/>
        <v/>
      </c>
      <c r="BY162" s="14" t="str">
        <f t="shared" si="79"/>
        <v/>
      </c>
      <c r="BZ162" s="37" t="str">
        <f t="shared" si="80"/>
        <v/>
      </c>
      <c r="CA162" s="15">
        <f t="shared" si="81"/>
        <v>-2.8571428571428567E-2</v>
      </c>
      <c r="CB162" s="16">
        <f t="shared" si="82"/>
        <v>-7.4999999999999997E-2</v>
      </c>
      <c r="CC162" s="9" t="str">
        <f t="shared" si="83"/>
        <v/>
      </c>
      <c r="CD162" s="9" t="str">
        <f t="shared" si="84"/>
        <v/>
      </c>
      <c r="CE162" s="15">
        <f t="shared" si="85"/>
        <v>-9.0909090909090887E-3</v>
      </c>
      <c r="CF162" s="15">
        <f t="shared" si="86"/>
        <v>0.18181818181818182</v>
      </c>
      <c r="CG162" s="15">
        <f t="shared" si="87"/>
        <v>-4.9999999999999989E-2</v>
      </c>
      <c r="CH162" s="9" t="str">
        <f t="shared" si="88"/>
        <v/>
      </c>
      <c r="CI162" s="9" t="str">
        <f t="shared" si="89"/>
        <v/>
      </c>
    </row>
    <row r="163" spans="1:87" x14ac:dyDescent="0.25">
      <c r="A163" s="33">
        <v>818</v>
      </c>
      <c r="B163" s="33">
        <v>905</v>
      </c>
      <c r="C163" s="40" t="s">
        <v>183</v>
      </c>
      <c r="D163" s="41">
        <v>1</v>
      </c>
      <c r="E163" s="42">
        <v>0</v>
      </c>
      <c r="F163" s="41">
        <v>0</v>
      </c>
      <c r="G163" s="42">
        <v>0</v>
      </c>
      <c r="H163" s="41">
        <v>0</v>
      </c>
      <c r="I163" s="42">
        <v>0</v>
      </c>
      <c r="J163" s="41">
        <v>0</v>
      </c>
      <c r="K163" s="42">
        <v>0</v>
      </c>
      <c r="L163" s="41">
        <v>0</v>
      </c>
      <c r="M163" s="42">
        <v>0</v>
      </c>
      <c r="N163" s="41">
        <v>0</v>
      </c>
      <c r="O163" s="42">
        <v>5</v>
      </c>
      <c r="P163" s="41">
        <v>53</v>
      </c>
      <c r="Q163" s="42">
        <v>96</v>
      </c>
      <c r="R163" s="41">
        <v>0</v>
      </c>
      <c r="S163" s="42">
        <v>1</v>
      </c>
      <c r="T163" s="41">
        <v>0</v>
      </c>
      <c r="U163" s="42">
        <v>0</v>
      </c>
      <c r="V163" s="41">
        <v>0</v>
      </c>
      <c r="W163" s="42">
        <v>1</v>
      </c>
      <c r="X163" s="41">
        <v>53</v>
      </c>
      <c r="Y163" s="42">
        <v>66</v>
      </c>
      <c r="Z163" s="41">
        <v>11</v>
      </c>
      <c r="AA163" s="42">
        <v>56</v>
      </c>
      <c r="AB163" s="41">
        <v>44</v>
      </c>
      <c r="AC163" s="42">
        <v>50</v>
      </c>
      <c r="AD163" s="41">
        <v>35</v>
      </c>
      <c r="AE163" s="42">
        <v>42</v>
      </c>
      <c r="AF163" s="41">
        <v>48</v>
      </c>
      <c r="AG163" s="42">
        <v>18</v>
      </c>
      <c r="AH163" s="41">
        <v>14</v>
      </c>
      <c r="AI163" s="42">
        <v>51</v>
      </c>
      <c r="AJ163" s="41">
        <v>63</v>
      </c>
      <c r="AK163" s="42">
        <v>141</v>
      </c>
      <c r="AL163" s="41">
        <v>61</v>
      </c>
      <c r="AM163" s="42">
        <v>62</v>
      </c>
      <c r="AN163" s="41">
        <v>34</v>
      </c>
      <c r="AO163" s="42">
        <v>83</v>
      </c>
      <c r="AP163" s="41">
        <v>121</v>
      </c>
      <c r="AQ163" s="42">
        <v>106</v>
      </c>
      <c r="AR163" s="41">
        <v>19</v>
      </c>
      <c r="AS163" s="42">
        <v>60</v>
      </c>
      <c r="AT163" s="41">
        <v>99</v>
      </c>
      <c r="AU163" s="42">
        <v>70</v>
      </c>
      <c r="AV163" s="41">
        <v>96</v>
      </c>
      <c r="AW163" s="42">
        <v>126</v>
      </c>
      <c r="AX163" s="41">
        <v>203</v>
      </c>
      <c r="AY163" s="42">
        <v>137</v>
      </c>
      <c r="AZ163" s="41">
        <v>44</v>
      </c>
      <c r="BA163" s="42">
        <v>49</v>
      </c>
      <c r="BB163" s="41">
        <v>200</v>
      </c>
      <c r="BC163" s="42">
        <v>84</v>
      </c>
      <c r="BD163" s="41">
        <v>196</v>
      </c>
      <c r="BE163" s="42">
        <v>172</v>
      </c>
      <c r="BF163" s="41">
        <v>201</v>
      </c>
      <c r="BG163" s="42">
        <v>91</v>
      </c>
      <c r="BH163" s="41">
        <v>148</v>
      </c>
      <c r="BI163" s="42">
        <v>108</v>
      </c>
      <c r="BJ163" s="41">
        <v>174</v>
      </c>
      <c r="BK163" s="42">
        <v>93</v>
      </c>
      <c r="BL163" s="41">
        <v>360</v>
      </c>
      <c r="BM163" s="42">
        <v>131</v>
      </c>
      <c r="BN163" s="38">
        <v>74</v>
      </c>
      <c r="BO163" s="39">
        <v>109</v>
      </c>
      <c r="BP163" s="39">
        <v>49</v>
      </c>
      <c r="BQ163" s="39">
        <v>186</v>
      </c>
      <c r="BR163" s="12">
        <f t="shared" ref="BR163:BR194" si="90">AVERAGE(AW163:BQ163)</f>
        <v>139.76190476190476</v>
      </c>
      <c r="BS163" s="12">
        <f t="shared" ref="BS163:BS187" si="91">STDEV(AW163:BQ163)</f>
        <v>73.25838161050568</v>
      </c>
      <c r="BT163" s="12">
        <f t="shared" ref="BT163:BT187" si="92">MEDIAN(AW163:BQ163)</f>
        <v>131</v>
      </c>
      <c r="BU163" s="12">
        <f t="shared" ref="BU163:BU187" si="93">MAX(E163:BQ163)</f>
        <v>360</v>
      </c>
      <c r="BV163" s="14" t="str">
        <f t="shared" ref="BV163:BV187" si="94">IF(BM163&gt;(BR163+BS163),"High","")</f>
        <v/>
      </c>
      <c r="BW163" s="14" t="str">
        <f t="shared" ref="BW163:BW187" si="95">IF(BM163&lt;(BR163-BS163),"Low","")</f>
        <v/>
      </c>
      <c r="BX163" s="14" t="str">
        <f t="shared" ref="BX163:BX187" si="96">IF(BM163&gt;MAX(E163:BL163),"Record","")</f>
        <v/>
      </c>
      <c r="BY163" s="14" t="str">
        <f t="shared" ref="BY163:BY187" si="97">IF((BM163&gt;0), (IF(SUM(E163:BL163)=0,"New","")),"")</f>
        <v/>
      </c>
      <c r="BZ163" s="37">
        <f t="shared" ref="BZ163:BZ187" si="98">IF(BM163&gt;0,(COUNTIF(BC163:BM163,"=0")/COUNTA(BC163:BM163)),"")</f>
        <v>0</v>
      </c>
      <c r="CA163" s="15">
        <f t="shared" ref="CA163:CA187" si="99">SLOPE(AS163:BM163,$AS$2:$BM$2)</f>
        <v>5.1103896103896096</v>
      </c>
      <c r="CB163" s="16">
        <f t="shared" ref="CB163:CB194" si="100">CA163/BR163</f>
        <v>3.6564968251509983E-2</v>
      </c>
      <c r="CC163" s="9" t="str">
        <f t="shared" ref="CC163:CC194" si="101">IF(BR163&gt;20,IF(CB163&gt;0.05,"increasing",""),"")</f>
        <v/>
      </c>
      <c r="CD163" s="9" t="str">
        <f t="shared" ref="CD163:CD187" si="102">IF(BR163&gt;20,IF(CB163&lt;-0.05,"decreasing",""),"")</f>
        <v/>
      </c>
      <c r="CE163" s="15">
        <f t="shared" ref="CE163:CE187" si="103">SLOPE(BC163:BM163,$BC$2:$BM$2)</f>
        <v>5.6090909090909093</v>
      </c>
      <c r="CF163" s="15">
        <f t="shared" ref="CF163:CF187" si="104">AVERAGE(BC163:BM163)</f>
        <v>159.81818181818181</v>
      </c>
      <c r="CG163" s="15">
        <f t="shared" ref="CG163:CG194" si="105">CE163/CF163</f>
        <v>3.5096700796359501E-2</v>
      </c>
      <c r="CH163" s="9" t="str">
        <f t="shared" ref="CH163:CH194" si="106">IF(CF163&gt;20,IF(CG163&gt;0.05,"increasing",""),"")</f>
        <v/>
      </c>
      <c r="CI163" s="9" t="str">
        <f t="shared" ref="CI163:CI187" si="107">IF(CF163&gt;20,IF(CG163&lt;-0.05,"decreasing",""),"")</f>
        <v/>
      </c>
    </row>
    <row r="164" spans="1:87" x14ac:dyDescent="0.25">
      <c r="A164" s="33">
        <v>817</v>
      </c>
      <c r="B164" s="33">
        <v>906</v>
      </c>
      <c r="C164" s="40" t="s">
        <v>184</v>
      </c>
      <c r="D164" s="41">
        <v>5</v>
      </c>
      <c r="E164" s="42">
        <v>0</v>
      </c>
      <c r="F164" s="41">
        <v>0</v>
      </c>
      <c r="G164" s="42">
        <v>0</v>
      </c>
      <c r="H164" s="41">
        <v>0</v>
      </c>
      <c r="I164" s="42">
        <v>0</v>
      </c>
      <c r="J164" s="41">
        <v>0</v>
      </c>
      <c r="K164" s="42">
        <v>0</v>
      </c>
      <c r="L164" s="41">
        <v>0</v>
      </c>
      <c r="M164" s="42">
        <v>0</v>
      </c>
      <c r="N164" s="41">
        <v>0</v>
      </c>
      <c r="O164" s="42">
        <v>0</v>
      </c>
      <c r="P164" s="41">
        <v>0</v>
      </c>
      <c r="Q164" s="42">
        <v>0</v>
      </c>
      <c r="R164" s="41">
        <v>0</v>
      </c>
      <c r="S164" s="42">
        <v>0</v>
      </c>
      <c r="T164" s="41">
        <v>0</v>
      </c>
      <c r="U164" s="42">
        <v>0</v>
      </c>
      <c r="V164" s="41">
        <v>0</v>
      </c>
      <c r="W164" s="42">
        <v>0</v>
      </c>
      <c r="X164" s="41">
        <v>0</v>
      </c>
      <c r="Y164" s="42">
        <v>0</v>
      </c>
      <c r="Z164" s="41">
        <v>0</v>
      </c>
      <c r="AA164" s="42">
        <v>0</v>
      </c>
      <c r="AB164" s="41">
        <v>0</v>
      </c>
      <c r="AC164" s="42">
        <v>1</v>
      </c>
      <c r="AD164" s="41">
        <v>0</v>
      </c>
      <c r="AE164" s="42">
        <v>1</v>
      </c>
      <c r="AF164" s="41">
        <v>0</v>
      </c>
      <c r="AG164" s="42">
        <v>0</v>
      </c>
      <c r="AH164" s="41">
        <v>0</v>
      </c>
      <c r="AI164" s="42">
        <v>0</v>
      </c>
      <c r="AJ164" s="41">
        <v>0</v>
      </c>
      <c r="AK164" s="42">
        <v>0</v>
      </c>
      <c r="AL164" s="41">
        <v>0</v>
      </c>
      <c r="AM164" s="42">
        <v>0</v>
      </c>
      <c r="AN164" s="41">
        <v>0</v>
      </c>
      <c r="AO164" s="42">
        <v>0</v>
      </c>
      <c r="AP164" s="41">
        <v>0</v>
      </c>
      <c r="AQ164" s="42">
        <v>0</v>
      </c>
      <c r="AR164" s="41">
        <v>0</v>
      </c>
      <c r="AS164" s="42">
        <v>0</v>
      </c>
      <c r="AT164" s="41">
        <v>0</v>
      </c>
      <c r="AU164" s="42">
        <v>0</v>
      </c>
      <c r="AV164" s="41">
        <v>0</v>
      </c>
      <c r="AW164" s="42">
        <v>0</v>
      </c>
      <c r="AX164" s="41">
        <v>0</v>
      </c>
      <c r="AY164" s="42">
        <v>0</v>
      </c>
      <c r="AZ164" s="41">
        <v>0</v>
      </c>
      <c r="BA164" s="42">
        <v>0</v>
      </c>
      <c r="BB164" s="41">
        <v>0</v>
      </c>
      <c r="BC164" s="42">
        <v>0</v>
      </c>
      <c r="BD164" s="41">
        <v>0</v>
      </c>
      <c r="BE164" s="42">
        <v>0</v>
      </c>
      <c r="BF164" s="41">
        <v>0</v>
      </c>
      <c r="BG164" s="42">
        <v>0</v>
      </c>
      <c r="BH164" s="41">
        <v>0</v>
      </c>
      <c r="BI164" s="42">
        <v>0</v>
      </c>
      <c r="BJ164" s="41">
        <v>0</v>
      </c>
      <c r="BK164" s="42">
        <v>0</v>
      </c>
      <c r="BL164" s="41">
        <v>0</v>
      </c>
      <c r="BM164" s="42">
        <v>0</v>
      </c>
      <c r="BN164" s="38">
        <v>0</v>
      </c>
      <c r="BO164" s="39">
        <v>0</v>
      </c>
      <c r="BP164" s="39">
        <v>0</v>
      </c>
      <c r="BQ164" s="39">
        <v>0</v>
      </c>
      <c r="BR164" s="12">
        <f t="shared" si="90"/>
        <v>0</v>
      </c>
      <c r="BS164" s="12">
        <f t="shared" si="91"/>
        <v>0</v>
      </c>
      <c r="BT164" s="12">
        <f t="shared" si="92"/>
        <v>0</v>
      </c>
      <c r="BU164" s="12">
        <f t="shared" si="93"/>
        <v>1</v>
      </c>
      <c r="BV164" s="14" t="str">
        <f t="shared" si="94"/>
        <v/>
      </c>
      <c r="BW164" s="14" t="str">
        <f t="shared" si="95"/>
        <v/>
      </c>
      <c r="BX164" s="14" t="str">
        <f t="shared" si="96"/>
        <v/>
      </c>
      <c r="BY164" s="14" t="str">
        <f t="shared" si="97"/>
        <v/>
      </c>
      <c r="BZ164" s="37" t="str">
        <f t="shared" si="98"/>
        <v/>
      </c>
      <c r="CA164" s="15">
        <f t="shared" si="99"/>
        <v>0</v>
      </c>
      <c r="CB164" s="16" t="e">
        <f t="shared" si="100"/>
        <v>#DIV/0!</v>
      </c>
      <c r="CC164" s="9" t="str">
        <f t="shared" si="101"/>
        <v/>
      </c>
      <c r="CD164" s="9" t="str">
        <f t="shared" si="102"/>
        <v/>
      </c>
      <c r="CE164" s="15">
        <f t="shared" si="103"/>
        <v>0</v>
      </c>
      <c r="CF164" s="15">
        <f t="shared" si="104"/>
        <v>0</v>
      </c>
      <c r="CG164" s="15" t="e">
        <f t="shared" si="105"/>
        <v>#DIV/0!</v>
      </c>
      <c r="CH164" s="9" t="str">
        <f t="shared" si="106"/>
        <v/>
      </c>
      <c r="CI164" s="9" t="str">
        <f t="shared" si="107"/>
        <v/>
      </c>
    </row>
    <row r="165" spans="1:87" x14ac:dyDescent="0.25">
      <c r="A165" s="33">
        <v>820</v>
      </c>
      <c r="B165" s="33">
        <v>907</v>
      </c>
      <c r="C165" s="40" t="s">
        <v>185</v>
      </c>
      <c r="D165" s="41">
        <v>1</v>
      </c>
      <c r="E165" s="42">
        <v>40</v>
      </c>
      <c r="F165" s="41">
        <v>0</v>
      </c>
      <c r="G165" s="42">
        <v>56</v>
      </c>
      <c r="H165" s="41">
        <v>60</v>
      </c>
      <c r="I165" s="42">
        <v>74</v>
      </c>
      <c r="J165" s="41">
        <v>0</v>
      </c>
      <c r="K165" s="42">
        <v>25</v>
      </c>
      <c r="L165" s="41">
        <v>54</v>
      </c>
      <c r="M165" s="42">
        <v>430</v>
      </c>
      <c r="N165" s="41">
        <v>35</v>
      </c>
      <c r="O165" s="42">
        <v>53</v>
      </c>
      <c r="P165" s="41">
        <v>99</v>
      </c>
      <c r="Q165" s="42">
        <v>9</v>
      </c>
      <c r="R165" s="41">
        <v>28</v>
      </c>
      <c r="S165" s="42">
        <v>0</v>
      </c>
      <c r="T165" s="41">
        <v>0</v>
      </c>
      <c r="U165" s="42">
        <v>9</v>
      </c>
      <c r="V165" s="41">
        <v>0</v>
      </c>
      <c r="W165" s="42">
        <v>50</v>
      </c>
      <c r="X165" s="41">
        <v>89</v>
      </c>
      <c r="Y165" s="42">
        <v>517</v>
      </c>
      <c r="Z165" s="41">
        <v>163</v>
      </c>
      <c r="AA165" s="42">
        <v>339</v>
      </c>
      <c r="AB165" s="41">
        <v>171</v>
      </c>
      <c r="AC165" s="42">
        <v>166</v>
      </c>
      <c r="AD165" s="41">
        <v>243</v>
      </c>
      <c r="AE165" s="42">
        <v>579</v>
      </c>
      <c r="AF165" s="41">
        <v>414</v>
      </c>
      <c r="AG165" s="42">
        <v>355</v>
      </c>
      <c r="AH165" s="41">
        <v>309</v>
      </c>
      <c r="AI165" s="42">
        <v>488</v>
      </c>
      <c r="AJ165" s="41">
        <v>412</v>
      </c>
      <c r="AK165" s="42">
        <v>366</v>
      </c>
      <c r="AL165" s="41">
        <v>716</v>
      </c>
      <c r="AM165" s="42">
        <v>681</v>
      </c>
      <c r="AN165" s="41">
        <v>684</v>
      </c>
      <c r="AO165" s="42">
        <v>338</v>
      </c>
      <c r="AP165" s="41">
        <v>869</v>
      </c>
      <c r="AQ165" s="42">
        <v>563</v>
      </c>
      <c r="AR165" s="41">
        <v>298</v>
      </c>
      <c r="AS165" s="42">
        <v>730</v>
      </c>
      <c r="AT165" s="41">
        <v>725</v>
      </c>
      <c r="AU165" s="42">
        <v>984</v>
      </c>
      <c r="AV165" s="41">
        <v>483</v>
      </c>
      <c r="AW165" s="42">
        <v>975</v>
      </c>
      <c r="AX165" s="41">
        <v>559</v>
      </c>
      <c r="AY165" s="42">
        <v>445</v>
      </c>
      <c r="AZ165" s="41">
        <v>571</v>
      </c>
      <c r="BA165" s="42">
        <v>410</v>
      </c>
      <c r="BB165" s="41">
        <v>745</v>
      </c>
      <c r="BC165" s="42">
        <v>881</v>
      </c>
      <c r="BD165" s="41">
        <v>790</v>
      </c>
      <c r="BE165" s="42">
        <v>388</v>
      </c>
      <c r="BF165" s="41">
        <v>670</v>
      </c>
      <c r="BG165" s="42">
        <v>229</v>
      </c>
      <c r="BH165" s="41">
        <v>613</v>
      </c>
      <c r="BI165" s="42">
        <v>400</v>
      </c>
      <c r="BJ165" s="41">
        <v>652</v>
      </c>
      <c r="BK165" s="42">
        <v>411</v>
      </c>
      <c r="BL165" s="41">
        <v>896</v>
      </c>
      <c r="BM165" s="42">
        <v>480</v>
      </c>
      <c r="BN165" s="38">
        <v>518</v>
      </c>
      <c r="BO165" s="39">
        <v>378</v>
      </c>
      <c r="BP165" s="39">
        <v>409</v>
      </c>
      <c r="BQ165" s="39">
        <v>868</v>
      </c>
      <c r="BR165" s="12">
        <f t="shared" si="90"/>
        <v>585.14285714285711</v>
      </c>
      <c r="BS165" s="12">
        <f t="shared" si="91"/>
        <v>208.22230565294535</v>
      </c>
      <c r="BT165" s="12">
        <f t="shared" si="92"/>
        <v>559</v>
      </c>
      <c r="BU165" s="12">
        <f t="shared" si="93"/>
        <v>984</v>
      </c>
      <c r="BV165" s="14" t="str">
        <f t="shared" si="94"/>
        <v/>
      </c>
      <c r="BW165" s="14" t="str">
        <f t="shared" si="95"/>
        <v/>
      </c>
      <c r="BX165" s="14" t="str">
        <f t="shared" si="96"/>
        <v/>
      </c>
      <c r="BY165" s="14" t="str">
        <f t="shared" si="97"/>
        <v/>
      </c>
      <c r="BZ165" s="37">
        <f t="shared" si="98"/>
        <v>0</v>
      </c>
      <c r="CA165" s="15">
        <f t="shared" si="99"/>
        <v>-10.529870129870128</v>
      </c>
      <c r="CB165" s="16">
        <f t="shared" si="100"/>
        <v>-1.7995383522727271E-2</v>
      </c>
      <c r="CC165" s="9" t="str">
        <f t="shared" si="101"/>
        <v/>
      </c>
      <c r="CD165" s="9" t="str">
        <f t="shared" si="102"/>
        <v/>
      </c>
      <c r="CE165" s="15">
        <f t="shared" si="103"/>
        <v>-12.518181818181816</v>
      </c>
      <c r="CF165" s="15">
        <f t="shared" si="104"/>
        <v>582.72727272727275</v>
      </c>
      <c r="CG165" s="15">
        <f t="shared" si="105"/>
        <v>-2.1482059282371291E-2</v>
      </c>
      <c r="CH165" s="9" t="str">
        <f t="shared" si="106"/>
        <v/>
      </c>
      <c r="CI165" s="9" t="str">
        <f t="shared" si="107"/>
        <v/>
      </c>
    </row>
    <row r="166" spans="1:87" x14ac:dyDescent="0.25">
      <c r="A166" s="33">
        <v>820.20001220703102</v>
      </c>
      <c r="B166" s="33">
        <v>907</v>
      </c>
      <c r="C166" s="40" t="s">
        <v>186</v>
      </c>
      <c r="D166" s="41">
        <v>3</v>
      </c>
      <c r="E166" s="42">
        <v>0</v>
      </c>
      <c r="F166" s="41">
        <v>0</v>
      </c>
      <c r="G166" s="42">
        <v>0</v>
      </c>
      <c r="H166" s="41">
        <v>0</v>
      </c>
      <c r="I166" s="42">
        <v>0</v>
      </c>
      <c r="J166" s="41">
        <v>0</v>
      </c>
      <c r="K166" s="42">
        <v>0</v>
      </c>
      <c r="L166" s="41">
        <v>0</v>
      </c>
      <c r="M166" s="42">
        <v>0</v>
      </c>
      <c r="N166" s="41">
        <v>0</v>
      </c>
      <c r="O166" s="42">
        <v>0</v>
      </c>
      <c r="P166" s="41">
        <v>0</v>
      </c>
      <c r="Q166" s="42">
        <v>0</v>
      </c>
      <c r="R166" s="41">
        <v>0</v>
      </c>
      <c r="S166" s="42">
        <v>0</v>
      </c>
      <c r="T166" s="41">
        <v>0</v>
      </c>
      <c r="U166" s="42">
        <v>0</v>
      </c>
      <c r="V166" s="41">
        <v>0</v>
      </c>
      <c r="W166" s="42">
        <v>0</v>
      </c>
      <c r="X166" s="41">
        <v>0</v>
      </c>
      <c r="Y166" s="42">
        <v>0</v>
      </c>
      <c r="Z166" s="41">
        <v>0</v>
      </c>
      <c r="AA166" s="42">
        <v>0</v>
      </c>
      <c r="AB166" s="41">
        <v>0</v>
      </c>
      <c r="AC166" s="42">
        <v>0</v>
      </c>
      <c r="AD166" s="41">
        <v>0</v>
      </c>
      <c r="AE166" s="42">
        <v>0</v>
      </c>
      <c r="AF166" s="41">
        <v>0</v>
      </c>
      <c r="AG166" s="42">
        <v>0</v>
      </c>
      <c r="AH166" s="41">
        <v>0</v>
      </c>
      <c r="AI166" s="42">
        <v>0</v>
      </c>
      <c r="AJ166" s="41">
        <v>0</v>
      </c>
      <c r="AK166" s="42">
        <v>0</v>
      </c>
      <c r="AL166" s="41">
        <v>0</v>
      </c>
      <c r="AM166" s="42">
        <v>0</v>
      </c>
      <c r="AN166" s="41">
        <v>0</v>
      </c>
      <c r="AO166" s="42">
        <v>0</v>
      </c>
      <c r="AP166" s="41">
        <v>0</v>
      </c>
      <c r="AQ166" s="42">
        <v>0</v>
      </c>
      <c r="AR166" s="41">
        <v>0</v>
      </c>
      <c r="AS166" s="42">
        <v>0</v>
      </c>
      <c r="AT166" s="41">
        <v>0</v>
      </c>
      <c r="AU166" s="42">
        <v>0</v>
      </c>
      <c r="AV166" s="41">
        <v>0</v>
      </c>
      <c r="AW166" s="42">
        <v>0</v>
      </c>
      <c r="AX166" s="41">
        <v>0</v>
      </c>
      <c r="AY166" s="42">
        <v>0</v>
      </c>
      <c r="AZ166" s="41">
        <v>0</v>
      </c>
      <c r="BA166" s="42">
        <v>0</v>
      </c>
      <c r="BB166" s="41">
        <v>0</v>
      </c>
      <c r="BC166" s="42">
        <v>0</v>
      </c>
      <c r="BD166" s="41">
        <v>23</v>
      </c>
      <c r="BE166" s="42">
        <v>6</v>
      </c>
      <c r="BF166" s="41">
        <v>3</v>
      </c>
      <c r="BG166" s="42">
        <v>0</v>
      </c>
      <c r="BH166" s="41">
        <v>15</v>
      </c>
      <c r="BI166" s="42">
        <v>9</v>
      </c>
      <c r="BJ166" s="41">
        <v>6</v>
      </c>
      <c r="BK166" s="42">
        <v>3</v>
      </c>
      <c r="BL166" s="41">
        <v>0</v>
      </c>
      <c r="BM166" s="42">
        <v>4</v>
      </c>
      <c r="BN166" s="38">
        <v>4</v>
      </c>
      <c r="BO166" s="39">
        <v>1</v>
      </c>
      <c r="BP166" s="39">
        <v>7</v>
      </c>
      <c r="BQ166" s="39">
        <v>21</v>
      </c>
      <c r="BR166" s="12">
        <f t="shared" si="90"/>
        <v>4.8571428571428568</v>
      </c>
      <c r="BS166" s="12">
        <f t="shared" si="91"/>
        <v>6.9013456244830564</v>
      </c>
      <c r="BT166" s="12">
        <f t="shared" si="92"/>
        <v>3</v>
      </c>
      <c r="BU166" s="12">
        <f t="shared" si="93"/>
        <v>23</v>
      </c>
      <c r="BV166" s="14" t="str">
        <f t="shared" si="94"/>
        <v/>
      </c>
      <c r="BW166" s="14" t="str">
        <f t="shared" si="95"/>
        <v/>
      </c>
      <c r="BX166" s="14" t="str">
        <f t="shared" si="96"/>
        <v/>
      </c>
      <c r="BY166" s="14" t="str">
        <f t="shared" si="97"/>
        <v/>
      </c>
      <c r="BZ166" s="37">
        <f t="shared" si="98"/>
        <v>0.27272727272727271</v>
      </c>
      <c r="CA166" s="15">
        <f t="shared" si="99"/>
        <v>0.3623376623376624</v>
      </c>
      <c r="CB166" s="16">
        <f t="shared" si="100"/>
        <v>7.4598930481283438E-2</v>
      </c>
      <c r="CC166" s="9" t="str">
        <f t="shared" si="101"/>
        <v/>
      </c>
      <c r="CD166" s="9" t="str">
        <f t="shared" si="102"/>
        <v/>
      </c>
      <c r="CE166" s="15">
        <f t="shared" si="103"/>
        <v>-0.6</v>
      </c>
      <c r="CF166" s="15">
        <f t="shared" si="104"/>
        <v>6.2727272727272725</v>
      </c>
      <c r="CG166" s="15">
        <f t="shared" si="105"/>
        <v>-9.5652173913043481E-2</v>
      </c>
      <c r="CH166" s="9" t="str">
        <f t="shared" si="106"/>
        <v/>
      </c>
      <c r="CI166" s="9" t="str">
        <f t="shared" si="107"/>
        <v/>
      </c>
    </row>
    <row r="167" spans="1:87" x14ac:dyDescent="0.25">
      <c r="A167" s="33">
        <v>820.40002441406295</v>
      </c>
      <c r="B167" s="33">
        <v>907</v>
      </c>
      <c r="C167" s="40" t="s">
        <v>187</v>
      </c>
      <c r="D167" s="41">
        <v>4</v>
      </c>
      <c r="E167" s="42">
        <v>0</v>
      </c>
      <c r="F167" s="41">
        <v>0</v>
      </c>
      <c r="G167" s="42">
        <v>0</v>
      </c>
      <c r="H167" s="41">
        <v>0</v>
      </c>
      <c r="I167" s="42">
        <v>0</v>
      </c>
      <c r="J167" s="41">
        <v>0</v>
      </c>
      <c r="K167" s="42">
        <v>0</v>
      </c>
      <c r="L167" s="41">
        <v>0</v>
      </c>
      <c r="M167" s="42">
        <v>0</v>
      </c>
      <c r="N167" s="41">
        <v>0</v>
      </c>
      <c r="O167" s="42">
        <v>0</v>
      </c>
      <c r="P167" s="41">
        <v>0</v>
      </c>
      <c r="Q167" s="42">
        <v>0</v>
      </c>
      <c r="R167" s="41">
        <v>0</v>
      </c>
      <c r="S167" s="42">
        <v>0</v>
      </c>
      <c r="T167" s="41">
        <v>0</v>
      </c>
      <c r="U167" s="42">
        <v>0</v>
      </c>
      <c r="V167" s="41">
        <v>0</v>
      </c>
      <c r="W167" s="42">
        <v>0</v>
      </c>
      <c r="X167" s="41">
        <v>0</v>
      </c>
      <c r="Y167" s="42">
        <v>0</v>
      </c>
      <c r="Z167" s="41">
        <v>0</v>
      </c>
      <c r="AA167" s="42">
        <v>0</v>
      </c>
      <c r="AB167" s="41">
        <v>0</v>
      </c>
      <c r="AC167" s="42">
        <v>0</v>
      </c>
      <c r="AD167" s="41">
        <v>0</v>
      </c>
      <c r="AE167" s="42">
        <v>0</v>
      </c>
      <c r="AF167" s="41">
        <v>0</v>
      </c>
      <c r="AG167" s="42">
        <v>0</v>
      </c>
      <c r="AH167" s="41">
        <v>0</v>
      </c>
      <c r="AI167" s="42">
        <v>0</v>
      </c>
      <c r="AJ167" s="41">
        <v>0</v>
      </c>
      <c r="AK167" s="42">
        <v>0</v>
      </c>
      <c r="AL167" s="41">
        <v>0</v>
      </c>
      <c r="AM167" s="42">
        <v>0</v>
      </c>
      <c r="AN167" s="41">
        <v>0</v>
      </c>
      <c r="AO167" s="42">
        <v>0</v>
      </c>
      <c r="AP167" s="41">
        <v>0</v>
      </c>
      <c r="AQ167" s="42">
        <v>0</v>
      </c>
      <c r="AR167" s="41">
        <v>0</v>
      </c>
      <c r="AS167" s="42">
        <v>0</v>
      </c>
      <c r="AT167" s="41">
        <v>0</v>
      </c>
      <c r="AU167" s="42">
        <v>0</v>
      </c>
      <c r="AV167" s="41">
        <v>0</v>
      </c>
      <c r="AW167" s="42">
        <v>0</v>
      </c>
      <c r="AX167" s="41">
        <v>0</v>
      </c>
      <c r="AY167" s="42">
        <v>0</v>
      </c>
      <c r="AZ167" s="41">
        <v>0</v>
      </c>
      <c r="BA167" s="42">
        <v>0</v>
      </c>
      <c r="BB167" s="41">
        <v>0</v>
      </c>
      <c r="BC167" s="42">
        <v>0</v>
      </c>
      <c r="BD167" s="41">
        <v>14</v>
      </c>
      <c r="BE167" s="42">
        <v>4</v>
      </c>
      <c r="BF167" s="41">
        <v>0</v>
      </c>
      <c r="BG167" s="42">
        <v>0</v>
      </c>
      <c r="BH167" s="41">
        <v>0</v>
      </c>
      <c r="BI167" s="42">
        <v>0</v>
      </c>
      <c r="BJ167" s="41">
        <v>0</v>
      </c>
      <c r="BK167" s="42">
        <v>0</v>
      </c>
      <c r="BL167" s="41">
        <v>2</v>
      </c>
      <c r="BM167" s="42">
        <v>8</v>
      </c>
      <c r="BN167" s="38">
        <v>0</v>
      </c>
      <c r="BO167" s="39">
        <v>0</v>
      </c>
      <c r="BP167" s="39">
        <v>0</v>
      </c>
      <c r="BQ167" s="39">
        <v>1</v>
      </c>
      <c r="BR167" s="12">
        <f t="shared" si="90"/>
        <v>1.3809523809523809</v>
      </c>
      <c r="BS167" s="12">
        <f t="shared" si="91"/>
        <v>3.4709680274556041</v>
      </c>
      <c r="BT167" s="12">
        <f t="shared" si="92"/>
        <v>0</v>
      </c>
      <c r="BU167" s="12">
        <f t="shared" si="93"/>
        <v>14</v>
      </c>
      <c r="BV167" s="14" t="str">
        <f t="shared" si="94"/>
        <v>High</v>
      </c>
      <c r="BW167" s="14" t="str">
        <f t="shared" si="95"/>
        <v/>
      </c>
      <c r="BX167" s="14" t="str">
        <f t="shared" si="96"/>
        <v/>
      </c>
      <c r="BY167" s="14" t="str">
        <f t="shared" si="97"/>
        <v/>
      </c>
      <c r="BZ167" s="37">
        <f t="shared" si="98"/>
        <v>0.63636363636363635</v>
      </c>
      <c r="CA167" s="15">
        <f t="shared" si="99"/>
        <v>0.15584415584415584</v>
      </c>
      <c r="CB167" s="16">
        <f t="shared" si="100"/>
        <v>0.11285266457680251</v>
      </c>
      <c r="CC167" s="9" t="str">
        <f t="shared" si="101"/>
        <v/>
      </c>
      <c r="CD167" s="9" t="str">
        <f t="shared" si="102"/>
        <v/>
      </c>
      <c r="CE167" s="15">
        <f t="shared" si="103"/>
        <v>-0.18181818181818182</v>
      </c>
      <c r="CF167" s="15">
        <f t="shared" si="104"/>
        <v>2.5454545454545454</v>
      </c>
      <c r="CG167" s="15">
        <f t="shared" si="105"/>
        <v>-7.1428571428571438E-2</v>
      </c>
      <c r="CH167" s="9" t="str">
        <f t="shared" si="106"/>
        <v/>
      </c>
      <c r="CI167" s="9" t="str">
        <f t="shared" si="107"/>
        <v/>
      </c>
    </row>
    <row r="168" spans="1:87" x14ac:dyDescent="0.25">
      <c r="A168" s="33">
        <v>820.59997558593795</v>
      </c>
      <c r="B168" s="33">
        <v>907</v>
      </c>
      <c r="C168" s="17" t="s">
        <v>188</v>
      </c>
      <c r="D168" s="18">
        <v>2</v>
      </c>
      <c r="E168" s="34">
        <v>0</v>
      </c>
      <c r="F168" s="18">
        <v>0</v>
      </c>
      <c r="G168" s="34">
        <v>0</v>
      </c>
      <c r="H168" s="18">
        <v>0</v>
      </c>
      <c r="I168" s="34">
        <v>0</v>
      </c>
      <c r="J168" s="18">
        <v>0</v>
      </c>
      <c r="K168" s="34">
        <v>0</v>
      </c>
      <c r="L168" s="18">
        <v>0</v>
      </c>
      <c r="M168" s="34">
        <v>0</v>
      </c>
      <c r="N168" s="18">
        <v>0</v>
      </c>
      <c r="O168" s="34">
        <v>0</v>
      </c>
      <c r="P168" s="18">
        <v>0</v>
      </c>
      <c r="Q168" s="34">
        <v>0</v>
      </c>
      <c r="R168" s="18">
        <v>0</v>
      </c>
      <c r="S168" s="34">
        <v>0</v>
      </c>
      <c r="T168" s="18">
        <v>0</v>
      </c>
      <c r="U168" s="34">
        <v>0</v>
      </c>
      <c r="V168" s="18">
        <v>0</v>
      </c>
      <c r="W168" s="34">
        <v>0</v>
      </c>
      <c r="X168" s="18">
        <v>0</v>
      </c>
      <c r="Y168" s="34">
        <v>0</v>
      </c>
      <c r="Z168" s="18">
        <v>0</v>
      </c>
      <c r="AA168" s="34">
        <v>0</v>
      </c>
      <c r="AB168" s="18">
        <v>0</v>
      </c>
      <c r="AC168" s="34">
        <v>0</v>
      </c>
      <c r="AD168" s="18">
        <v>0</v>
      </c>
      <c r="AE168" s="34">
        <v>0</v>
      </c>
      <c r="AF168" s="18">
        <v>0</v>
      </c>
      <c r="AG168" s="34">
        <v>0</v>
      </c>
      <c r="AH168" s="18">
        <v>0</v>
      </c>
      <c r="AI168" s="34">
        <v>0</v>
      </c>
      <c r="AJ168" s="18">
        <v>0</v>
      </c>
      <c r="AK168" s="34">
        <v>0</v>
      </c>
      <c r="AL168" s="18">
        <v>0</v>
      </c>
      <c r="AM168" s="34">
        <v>0</v>
      </c>
      <c r="AN168" s="18">
        <v>0</v>
      </c>
      <c r="AO168" s="34">
        <v>0</v>
      </c>
      <c r="AP168" s="18">
        <v>0</v>
      </c>
      <c r="AQ168" s="34">
        <v>0</v>
      </c>
      <c r="AR168" s="18">
        <v>0</v>
      </c>
      <c r="AS168" s="34">
        <v>0</v>
      </c>
      <c r="AT168" s="18">
        <v>0</v>
      </c>
      <c r="AU168" s="34">
        <v>0</v>
      </c>
      <c r="AV168" s="18">
        <v>0</v>
      </c>
      <c r="AW168" s="34">
        <v>0</v>
      </c>
      <c r="AX168" s="18">
        <v>0</v>
      </c>
      <c r="AY168" s="34">
        <v>0</v>
      </c>
      <c r="AZ168" s="18">
        <v>0</v>
      </c>
      <c r="BA168" s="34">
        <v>0</v>
      </c>
      <c r="BB168" s="18">
        <v>0</v>
      </c>
      <c r="BC168" s="34">
        <v>0</v>
      </c>
      <c r="BD168" s="18">
        <v>0</v>
      </c>
      <c r="BE168" s="34">
        <v>0</v>
      </c>
      <c r="BF168" s="18">
        <v>0</v>
      </c>
      <c r="BG168" s="34">
        <v>1</v>
      </c>
      <c r="BH168" s="18">
        <v>13</v>
      </c>
      <c r="BI168" s="34">
        <v>7</v>
      </c>
      <c r="BJ168" s="18">
        <v>14</v>
      </c>
      <c r="BK168" s="34">
        <v>11</v>
      </c>
      <c r="BL168" s="18">
        <v>8</v>
      </c>
      <c r="BM168" s="34">
        <v>2</v>
      </c>
      <c r="BN168" s="38">
        <v>8</v>
      </c>
      <c r="BO168" s="39">
        <v>19</v>
      </c>
      <c r="BP168" s="39">
        <v>22</v>
      </c>
      <c r="BQ168" s="39">
        <v>13</v>
      </c>
      <c r="BR168" s="12">
        <f t="shared" si="90"/>
        <v>5.6190476190476186</v>
      </c>
      <c r="BS168" s="12">
        <f t="shared" si="91"/>
        <v>7.1377600861628183</v>
      </c>
      <c r="BT168" s="12">
        <f t="shared" si="92"/>
        <v>1</v>
      </c>
      <c r="BU168" s="12">
        <f t="shared" si="93"/>
        <v>22</v>
      </c>
      <c r="BV168" s="14" t="str">
        <f t="shared" si="94"/>
        <v/>
      </c>
      <c r="BW168" s="14" t="str">
        <f t="shared" si="95"/>
        <v/>
      </c>
      <c r="BX168" s="14" t="str">
        <f t="shared" si="96"/>
        <v/>
      </c>
      <c r="BY168" s="14" t="str">
        <f t="shared" si="97"/>
        <v/>
      </c>
      <c r="BZ168" s="37">
        <f t="shared" si="98"/>
        <v>0.36363636363636365</v>
      </c>
      <c r="CA168" s="15">
        <f t="shared" si="99"/>
        <v>0.5051948051948052</v>
      </c>
      <c r="CB168" s="16">
        <f t="shared" si="100"/>
        <v>8.9907550077041612E-2</v>
      </c>
      <c r="CC168" s="9" t="str">
        <f t="shared" si="101"/>
        <v/>
      </c>
      <c r="CD168" s="9" t="str">
        <f t="shared" si="102"/>
        <v/>
      </c>
      <c r="CE168" s="15">
        <f t="shared" si="103"/>
        <v>0.99090909090909096</v>
      </c>
      <c r="CF168" s="15">
        <f t="shared" si="104"/>
        <v>5.0909090909090908</v>
      </c>
      <c r="CG168" s="15">
        <f t="shared" si="105"/>
        <v>0.19464285714285715</v>
      </c>
      <c r="CH168" s="9" t="str">
        <f t="shared" si="106"/>
        <v/>
      </c>
      <c r="CI168" s="9" t="str">
        <f t="shared" si="107"/>
        <v/>
      </c>
    </row>
    <row r="169" spans="1:87" x14ac:dyDescent="0.25">
      <c r="A169" s="33">
        <v>835</v>
      </c>
      <c r="B169" s="33">
        <v>937</v>
      </c>
      <c r="C169" s="17" t="s">
        <v>189</v>
      </c>
      <c r="D169" s="18">
        <v>1</v>
      </c>
      <c r="E169" s="34">
        <v>900</v>
      </c>
      <c r="F169" s="18">
        <v>0</v>
      </c>
      <c r="G169" s="34">
        <v>127</v>
      </c>
      <c r="H169" s="18">
        <v>12</v>
      </c>
      <c r="I169" s="34">
        <v>0</v>
      </c>
      <c r="J169" s="18">
        <v>0</v>
      </c>
      <c r="K169" s="34">
        <v>150</v>
      </c>
      <c r="L169" s="18">
        <v>50</v>
      </c>
      <c r="M169" s="34">
        <v>0</v>
      </c>
      <c r="N169" s="18">
        <v>0</v>
      </c>
      <c r="O169" s="34">
        <v>0</v>
      </c>
      <c r="P169" s="18">
        <v>13</v>
      </c>
      <c r="Q169" s="34">
        <v>0</v>
      </c>
      <c r="R169" s="18">
        <v>150</v>
      </c>
      <c r="S169" s="34">
        <v>0</v>
      </c>
      <c r="T169" s="18">
        <v>0</v>
      </c>
      <c r="U169" s="34">
        <v>6</v>
      </c>
      <c r="V169" s="18">
        <v>0</v>
      </c>
      <c r="W169" s="34">
        <v>200</v>
      </c>
      <c r="X169" s="18">
        <v>418</v>
      </c>
      <c r="Y169" s="34">
        <v>2492</v>
      </c>
      <c r="Z169" s="18">
        <v>2226</v>
      </c>
      <c r="AA169" s="34">
        <v>467</v>
      </c>
      <c r="AB169" s="18">
        <v>930</v>
      </c>
      <c r="AC169" s="34">
        <v>1044</v>
      </c>
      <c r="AD169" s="18">
        <v>803</v>
      </c>
      <c r="AE169" s="34">
        <v>175</v>
      </c>
      <c r="AF169" s="18">
        <v>1149</v>
      </c>
      <c r="AG169" s="34">
        <v>189</v>
      </c>
      <c r="AH169" s="18">
        <v>118</v>
      </c>
      <c r="AI169" s="34">
        <v>2224</v>
      </c>
      <c r="AJ169" s="18">
        <v>3563</v>
      </c>
      <c r="AK169" s="34">
        <v>778</v>
      </c>
      <c r="AL169" s="18">
        <v>1382</v>
      </c>
      <c r="AM169" s="34">
        <v>533</v>
      </c>
      <c r="AN169" s="18">
        <v>119</v>
      </c>
      <c r="AO169" s="34">
        <v>389</v>
      </c>
      <c r="AP169" s="18">
        <v>282</v>
      </c>
      <c r="AQ169" s="34">
        <v>687</v>
      </c>
      <c r="AR169" s="18">
        <v>675</v>
      </c>
      <c r="AS169" s="34">
        <v>1360</v>
      </c>
      <c r="AT169" s="18">
        <v>371</v>
      </c>
      <c r="AU169" s="34">
        <v>1587</v>
      </c>
      <c r="AV169" s="18">
        <v>1424</v>
      </c>
      <c r="AW169" s="34">
        <v>901</v>
      </c>
      <c r="AX169" s="18">
        <v>214</v>
      </c>
      <c r="AY169" s="34">
        <v>2510</v>
      </c>
      <c r="AZ169" s="18">
        <v>541</v>
      </c>
      <c r="BA169" s="34">
        <v>476</v>
      </c>
      <c r="BB169" s="18">
        <v>407</v>
      </c>
      <c r="BC169" s="34">
        <v>4199</v>
      </c>
      <c r="BD169" s="18">
        <v>702</v>
      </c>
      <c r="BE169" s="34">
        <v>1629</v>
      </c>
      <c r="BF169" s="18">
        <v>476</v>
      </c>
      <c r="BG169" s="34">
        <v>299</v>
      </c>
      <c r="BH169" s="18">
        <v>365</v>
      </c>
      <c r="BI169" s="34">
        <v>1807</v>
      </c>
      <c r="BJ169" s="18">
        <v>3128</v>
      </c>
      <c r="BK169" s="34">
        <v>815</v>
      </c>
      <c r="BL169" s="18">
        <v>5592</v>
      </c>
      <c r="BM169" s="34">
        <v>451</v>
      </c>
      <c r="BN169" s="38">
        <v>1858</v>
      </c>
      <c r="BO169" s="39">
        <v>660</v>
      </c>
      <c r="BP169" s="39">
        <v>101</v>
      </c>
      <c r="BQ169" s="39">
        <v>1294</v>
      </c>
      <c r="BR169" s="12">
        <f t="shared" si="90"/>
        <v>1353.5714285714287</v>
      </c>
      <c r="BS169" s="12">
        <f t="shared" si="91"/>
        <v>1437.9622238233023</v>
      </c>
      <c r="BT169" s="12">
        <f t="shared" si="92"/>
        <v>702</v>
      </c>
      <c r="BU169" s="12">
        <f t="shared" si="93"/>
        <v>5592</v>
      </c>
      <c r="BV169" s="14" t="str">
        <f t="shared" si="94"/>
        <v/>
      </c>
      <c r="BW169" s="14" t="str">
        <f t="shared" si="95"/>
        <v/>
      </c>
      <c r="BX169" s="14" t="str">
        <f t="shared" si="96"/>
        <v/>
      </c>
      <c r="BY169" s="14" t="str">
        <f t="shared" si="97"/>
        <v/>
      </c>
      <c r="BZ169" s="37">
        <f t="shared" si="98"/>
        <v>0</v>
      </c>
      <c r="CA169" s="15">
        <f t="shared" si="99"/>
        <v>56.368831168831171</v>
      </c>
      <c r="CB169" s="16">
        <f t="shared" si="100"/>
        <v>4.1644519069321179E-2</v>
      </c>
      <c r="CC169" s="9" t="str">
        <f t="shared" si="101"/>
        <v/>
      </c>
      <c r="CD169" s="9" t="str">
        <f t="shared" si="102"/>
        <v/>
      </c>
      <c r="CE169" s="15">
        <f t="shared" si="103"/>
        <v>47.181818181818173</v>
      </c>
      <c r="CF169" s="15">
        <f t="shared" si="104"/>
        <v>1769.3636363636363</v>
      </c>
      <c r="CG169" s="15">
        <f t="shared" si="105"/>
        <v>2.6665981606124437E-2</v>
      </c>
      <c r="CH169" s="9" t="str">
        <f t="shared" si="106"/>
        <v/>
      </c>
      <c r="CI169" s="9" t="str">
        <f t="shared" si="107"/>
        <v/>
      </c>
    </row>
    <row r="170" spans="1:87" x14ac:dyDescent="0.25">
      <c r="A170" s="33">
        <v>839</v>
      </c>
      <c r="B170" s="33">
        <v>941</v>
      </c>
      <c r="C170" s="17" t="s">
        <v>190</v>
      </c>
      <c r="D170" s="18">
        <v>1</v>
      </c>
      <c r="E170" s="34">
        <v>7</v>
      </c>
      <c r="F170" s="18">
        <v>0</v>
      </c>
      <c r="G170" s="34">
        <v>56</v>
      </c>
      <c r="H170" s="18">
        <v>30</v>
      </c>
      <c r="I170" s="34">
        <v>40</v>
      </c>
      <c r="J170" s="18">
        <v>0</v>
      </c>
      <c r="K170" s="34">
        <v>11</v>
      </c>
      <c r="L170" s="18">
        <v>31</v>
      </c>
      <c r="M170" s="34">
        <v>8</v>
      </c>
      <c r="N170" s="18">
        <v>35</v>
      </c>
      <c r="O170" s="34">
        <v>19</v>
      </c>
      <c r="P170" s="18">
        <v>60</v>
      </c>
      <c r="Q170" s="34">
        <v>6</v>
      </c>
      <c r="R170" s="18">
        <v>3</v>
      </c>
      <c r="S170" s="34">
        <v>4</v>
      </c>
      <c r="T170" s="18">
        <v>0</v>
      </c>
      <c r="U170" s="34">
        <v>4</v>
      </c>
      <c r="V170" s="18">
        <v>0</v>
      </c>
      <c r="W170" s="34">
        <v>50</v>
      </c>
      <c r="X170" s="18">
        <v>14</v>
      </c>
      <c r="Y170" s="34">
        <v>59</v>
      </c>
      <c r="Z170" s="18">
        <v>13</v>
      </c>
      <c r="AA170" s="34">
        <v>43</v>
      </c>
      <c r="AB170" s="18">
        <v>23</v>
      </c>
      <c r="AC170" s="34">
        <v>29</v>
      </c>
      <c r="AD170" s="18">
        <v>106</v>
      </c>
      <c r="AE170" s="34">
        <v>11</v>
      </c>
      <c r="AF170" s="18">
        <v>94</v>
      </c>
      <c r="AG170" s="34">
        <v>17</v>
      </c>
      <c r="AH170" s="18">
        <v>16</v>
      </c>
      <c r="AI170" s="34">
        <v>56</v>
      </c>
      <c r="AJ170" s="18">
        <v>13</v>
      </c>
      <c r="AK170" s="34">
        <v>45</v>
      </c>
      <c r="AL170" s="18">
        <v>116</v>
      </c>
      <c r="AM170" s="34">
        <v>182</v>
      </c>
      <c r="AN170" s="18">
        <v>7</v>
      </c>
      <c r="AO170" s="34">
        <v>9</v>
      </c>
      <c r="AP170" s="18">
        <v>1</v>
      </c>
      <c r="AQ170" s="34">
        <v>64</v>
      </c>
      <c r="AR170" s="18">
        <v>18</v>
      </c>
      <c r="AS170" s="34">
        <v>111</v>
      </c>
      <c r="AT170" s="18">
        <v>90</v>
      </c>
      <c r="AU170" s="34">
        <v>59</v>
      </c>
      <c r="AV170" s="18">
        <v>31</v>
      </c>
      <c r="AW170" s="34">
        <v>150</v>
      </c>
      <c r="AX170" s="18">
        <v>55</v>
      </c>
      <c r="AY170" s="34">
        <v>83</v>
      </c>
      <c r="AZ170" s="18">
        <v>46</v>
      </c>
      <c r="BA170" s="34">
        <v>4</v>
      </c>
      <c r="BB170" s="18">
        <v>79</v>
      </c>
      <c r="BC170" s="34">
        <v>113</v>
      </c>
      <c r="BD170" s="18">
        <v>58</v>
      </c>
      <c r="BE170" s="34">
        <v>37</v>
      </c>
      <c r="BF170" s="18">
        <v>49</v>
      </c>
      <c r="BG170" s="34">
        <v>0</v>
      </c>
      <c r="BH170" s="18">
        <v>10</v>
      </c>
      <c r="BI170" s="34">
        <v>184</v>
      </c>
      <c r="BJ170" s="18">
        <v>6</v>
      </c>
      <c r="BK170" s="34">
        <v>37</v>
      </c>
      <c r="BL170" s="18">
        <v>107</v>
      </c>
      <c r="BM170" s="34">
        <v>23</v>
      </c>
      <c r="BN170" s="38">
        <v>27</v>
      </c>
      <c r="BO170" s="39">
        <v>49</v>
      </c>
      <c r="BP170" s="39">
        <v>34</v>
      </c>
      <c r="BQ170" s="39">
        <v>254</v>
      </c>
      <c r="BR170" s="12">
        <f t="shared" si="90"/>
        <v>66.904761904761898</v>
      </c>
      <c r="BS170" s="12">
        <f t="shared" si="91"/>
        <v>64.354413028093703</v>
      </c>
      <c r="BT170" s="12">
        <f t="shared" si="92"/>
        <v>49</v>
      </c>
      <c r="BU170" s="12">
        <f t="shared" si="93"/>
        <v>254</v>
      </c>
      <c r="BV170" s="14" t="str">
        <f t="shared" si="94"/>
        <v/>
      </c>
      <c r="BW170" s="14" t="str">
        <f t="shared" si="95"/>
        <v/>
      </c>
      <c r="BX170" s="14" t="str">
        <f t="shared" si="96"/>
        <v/>
      </c>
      <c r="BY170" s="14" t="str">
        <f t="shared" si="97"/>
        <v/>
      </c>
      <c r="BZ170" s="37">
        <f t="shared" si="98"/>
        <v>9.0909090909090912E-2</v>
      </c>
      <c r="CA170" s="15">
        <f t="shared" si="99"/>
        <v>-1.788311688311689</v>
      </c>
      <c r="CB170" s="16">
        <f t="shared" si="100"/>
        <v>-2.672921384665158E-2</v>
      </c>
      <c r="CC170" s="9" t="str">
        <f t="shared" si="101"/>
        <v/>
      </c>
      <c r="CD170" s="9" t="str">
        <f t="shared" si="102"/>
        <v/>
      </c>
      <c r="CE170" s="15">
        <f t="shared" si="103"/>
        <v>-1.4181818181818184</v>
      </c>
      <c r="CF170" s="15">
        <f t="shared" si="104"/>
        <v>56.727272727272727</v>
      </c>
      <c r="CG170" s="15">
        <f t="shared" si="105"/>
        <v>-2.5000000000000005E-2</v>
      </c>
      <c r="CH170" s="9" t="str">
        <f t="shared" si="106"/>
        <v/>
      </c>
      <c r="CI170" s="9" t="str">
        <f t="shared" si="107"/>
        <v/>
      </c>
    </row>
    <row r="171" spans="1:87" x14ac:dyDescent="0.25">
      <c r="A171" s="33">
        <v>840</v>
      </c>
      <c r="B171" s="33">
        <v>942</v>
      </c>
      <c r="C171" s="17" t="s">
        <v>191</v>
      </c>
      <c r="D171" s="18">
        <v>4</v>
      </c>
      <c r="E171" s="34">
        <v>0</v>
      </c>
      <c r="F171" s="18">
        <v>0</v>
      </c>
      <c r="G171" s="34">
        <v>0</v>
      </c>
      <c r="H171" s="18">
        <v>0</v>
      </c>
      <c r="I171" s="34">
        <v>0</v>
      </c>
      <c r="J171" s="18">
        <v>0</v>
      </c>
      <c r="K171" s="34">
        <v>0</v>
      </c>
      <c r="L171" s="18">
        <v>0</v>
      </c>
      <c r="M171" s="34">
        <v>0</v>
      </c>
      <c r="N171" s="18">
        <v>0</v>
      </c>
      <c r="O171" s="34">
        <v>0</v>
      </c>
      <c r="P171" s="18">
        <v>0</v>
      </c>
      <c r="Q171" s="34">
        <v>0</v>
      </c>
      <c r="R171" s="18">
        <v>0</v>
      </c>
      <c r="S171" s="34">
        <v>0</v>
      </c>
      <c r="T171" s="18">
        <v>0</v>
      </c>
      <c r="U171" s="34">
        <v>1</v>
      </c>
      <c r="V171" s="18">
        <v>0</v>
      </c>
      <c r="W171" s="34">
        <v>0</v>
      </c>
      <c r="X171" s="18">
        <v>0</v>
      </c>
      <c r="Y171" s="34">
        <v>0</v>
      </c>
      <c r="Z171" s="18">
        <v>7</v>
      </c>
      <c r="AA171" s="34">
        <v>0</v>
      </c>
      <c r="AB171" s="18">
        <v>0</v>
      </c>
      <c r="AC171" s="34">
        <v>0</v>
      </c>
      <c r="AD171" s="18">
        <v>4</v>
      </c>
      <c r="AE171" s="34">
        <v>1</v>
      </c>
      <c r="AF171" s="18">
        <v>0</v>
      </c>
      <c r="AG171" s="34">
        <v>0</v>
      </c>
      <c r="AH171" s="18">
        <v>4</v>
      </c>
      <c r="AI171" s="34">
        <v>11</v>
      </c>
      <c r="AJ171" s="18">
        <v>2</v>
      </c>
      <c r="AK171" s="34">
        <v>1</v>
      </c>
      <c r="AL171" s="18">
        <v>10</v>
      </c>
      <c r="AM171" s="34">
        <v>0</v>
      </c>
      <c r="AN171" s="18">
        <v>2</v>
      </c>
      <c r="AO171" s="34">
        <v>5</v>
      </c>
      <c r="AP171" s="18">
        <v>8</v>
      </c>
      <c r="AQ171" s="34">
        <v>0</v>
      </c>
      <c r="AR171" s="18">
        <v>0</v>
      </c>
      <c r="AS171" s="34">
        <v>0</v>
      </c>
      <c r="AT171" s="18">
        <v>0</v>
      </c>
      <c r="AU171" s="34">
        <v>0</v>
      </c>
      <c r="AV171" s="18">
        <v>5</v>
      </c>
      <c r="AW171" s="34">
        <v>3</v>
      </c>
      <c r="AX171" s="18">
        <v>0</v>
      </c>
      <c r="AY171" s="34">
        <v>0</v>
      </c>
      <c r="AZ171" s="18">
        <v>0</v>
      </c>
      <c r="BA171" s="34">
        <v>0</v>
      </c>
      <c r="BB171" s="18">
        <v>0</v>
      </c>
      <c r="BC171" s="34">
        <v>10</v>
      </c>
      <c r="BD171" s="18">
        <v>0</v>
      </c>
      <c r="BE171" s="34">
        <v>2</v>
      </c>
      <c r="BF171" s="18">
        <v>7</v>
      </c>
      <c r="BG171" s="34">
        <v>0</v>
      </c>
      <c r="BH171" s="18">
        <v>0</v>
      </c>
      <c r="BI171" s="34">
        <v>3</v>
      </c>
      <c r="BJ171" s="18">
        <v>0</v>
      </c>
      <c r="BK171" s="34">
        <v>0</v>
      </c>
      <c r="BL171" s="18">
        <v>2</v>
      </c>
      <c r="BM171" s="34">
        <v>0</v>
      </c>
      <c r="BN171" s="38">
        <v>1</v>
      </c>
      <c r="BO171" s="39">
        <v>1</v>
      </c>
      <c r="BP171" s="39">
        <v>0</v>
      </c>
      <c r="BQ171" s="39">
        <v>0</v>
      </c>
      <c r="BR171" s="12">
        <f t="shared" si="90"/>
        <v>1.3809523809523809</v>
      </c>
      <c r="BS171" s="12">
        <f t="shared" si="91"/>
        <v>2.6167955685569035</v>
      </c>
      <c r="BT171" s="12">
        <f t="shared" si="92"/>
        <v>0</v>
      </c>
      <c r="BU171" s="12">
        <f t="shared" si="93"/>
        <v>11</v>
      </c>
      <c r="BV171" s="14" t="str">
        <f t="shared" si="94"/>
        <v/>
      </c>
      <c r="BW171" s="14" t="str">
        <f t="shared" si="95"/>
        <v/>
      </c>
      <c r="BX171" s="14" t="str">
        <f t="shared" si="96"/>
        <v/>
      </c>
      <c r="BY171" s="14" t="str">
        <f t="shared" si="97"/>
        <v/>
      </c>
      <c r="BZ171" s="37" t="str">
        <f t="shared" si="98"/>
        <v/>
      </c>
      <c r="CA171" s="15">
        <f t="shared" si="99"/>
        <v>1.0389610389610376E-2</v>
      </c>
      <c r="CB171" s="16">
        <f t="shared" si="100"/>
        <v>7.5235109717868235E-3</v>
      </c>
      <c r="CC171" s="9" t="str">
        <f t="shared" si="101"/>
        <v/>
      </c>
      <c r="CD171" s="9" t="str">
        <f t="shared" si="102"/>
        <v/>
      </c>
      <c r="CE171" s="15">
        <f t="shared" si="103"/>
        <v>-0.53636363636363626</v>
      </c>
      <c r="CF171" s="15">
        <f t="shared" si="104"/>
        <v>2.1818181818181817</v>
      </c>
      <c r="CG171" s="15">
        <f t="shared" si="105"/>
        <v>-0.24583333333333329</v>
      </c>
      <c r="CH171" s="9" t="str">
        <f t="shared" si="106"/>
        <v/>
      </c>
      <c r="CI171" s="9" t="str">
        <f t="shared" si="107"/>
        <v/>
      </c>
    </row>
    <row r="172" spans="1:87" x14ac:dyDescent="0.25">
      <c r="A172" s="33">
        <v>841</v>
      </c>
      <c r="B172" s="33">
        <v>943</v>
      </c>
      <c r="C172" s="17" t="s">
        <v>192</v>
      </c>
      <c r="D172" s="18">
        <v>6</v>
      </c>
      <c r="E172" s="34">
        <v>0</v>
      </c>
      <c r="F172" s="18">
        <v>0</v>
      </c>
      <c r="G172" s="34"/>
      <c r="H172" s="18"/>
      <c r="I172" s="34"/>
      <c r="J172" s="18"/>
      <c r="K172" s="34"/>
      <c r="L172" s="18"/>
      <c r="M172" s="34"/>
      <c r="N172" s="18"/>
      <c r="O172" s="34"/>
      <c r="P172" s="18"/>
      <c r="Q172" s="34"/>
      <c r="R172" s="18"/>
      <c r="S172" s="34"/>
      <c r="T172" s="18"/>
      <c r="U172" s="34"/>
      <c r="V172" s="18"/>
      <c r="W172" s="34"/>
      <c r="X172" s="18"/>
      <c r="Y172" s="34"/>
      <c r="Z172" s="18"/>
      <c r="AA172" s="34"/>
      <c r="AB172" s="18"/>
      <c r="AC172" s="34"/>
      <c r="AD172" s="18"/>
      <c r="AE172" s="34"/>
      <c r="AF172" s="18"/>
      <c r="AG172" s="34"/>
      <c r="AH172" s="18"/>
      <c r="AI172" s="34"/>
      <c r="AJ172" s="18"/>
      <c r="AK172" s="34"/>
      <c r="AL172" s="18"/>
      <c r="AM172" s="34"/>
      <c r="AN172" s="18"/>
      <c r="AO172" s="34">
        <v>0</v>
      </c>
      <c r="AP172" s="18">
        <v>0</v>
      </c>
      <c r="AQ172" s="34">
        <v>0</v>
      </c>
      <c r="AR172" s="18">
        <v>0</v>
      </c>
      <c r="AS172" s="34">
        <v>0</v>
      </c>
      <c r="AT172" s="18">
        <v>0</v>
      </c>
      <c r="AU172" s="34">
        <v>0</v>
      </c>
      <c r="AV172" s="18">
        <v>0</v>
      </c>
      <c r="AW172" s="34">
        <v>0</v>
      </c>
      <c r="AX172" s="18">
        <v>0</v>
      </c>
      <c r="AY172" s="34">
        <v>0</v>
      </c>
      <c r="AZ172" s="18">
        <v>0</v>
      </c>
      <c r="BA172" s="34">
        <v>0</v>
      </c>
      <c r="BB172" s="18">
        <v>0</v>
      </c>
      <c r="BC172" s="34">
        <v>0</v>
      </c>
      <c r="BD172" s="18">
        <v>0</v>
      </c>
      <c r="BE172" s="34">
        <v>0</v>
      </c>
      <c r="BF172" s="18">
        <v>0</v>
      </c>
      <c r="BG172" s="34">
        <v>0</v>
      </c>
      <c r="BH172" s="18">
        <v>0</v>
      </c>
      <c r="BI172" s="34">
        <v>0</v>
      </c>
      <c r="BJ172" s="18">
        <v>2</v>
      </c>
      <c r="BK172" s="34">
        <v>0</v>
      </c>
      <c r="BL172" s="18">
        <v>0</v>
      </c>
      <c r="BM172" s="34">
        <v>0</v>
      </c>
      <c r="BN172" s="38">
        <v>0</v>
      </c>
      <c r="BO172" s="39">
        <v>0</v>
      </c>
      <c r="BP172" s="39">
        <v>0</v>
      </c>
      <c r="BQ172" s="39">
        <v>0</v>
      </c>
      <c r="BR172" s="12">
        <f t="shared" si="90"/>
        <v>9.5238095238095233E-2</v>
      </c>
      <c r="BS172" s="12">
        <f t="shared" si="91"/>
        <v>0.43643578047198472</v>
      </c>
      <c r="BT172" s="12">
        <f t="shared" si="92"/>
        <v>0</v>
      </c>
      <c r="BU172" s="12">
        <f t="shared" si="93"/>
        <v>2</v>
      </c>
      <c r="BV172" s="14" t="str">
        <f t="shared" si="94"/>
        <v/>
      </c>
      <c r="BW172" s="14" t="str">
        <f t="shared" si="95"/>
        <v/>
      </c>
      <c r="BX172" s="14" t="str">
        <f t="shared" si="96"/>
        <v/>
      </c>
      <c r="BY172" s="14" t="str">
        <f t="shared" si="97"/>
        <v/>
      </c>
      <c r="BZ172" s="37" t="str">
        <f t="shared" si="98"/>
        <v/>
      </c>
      <c r="CA172" s="15">
        <f t="shared" si="99"/>
        <v>1.8181818181818177E-2</v>
      </c>
      <c r="CB172" s="16">
        <f t="shared" si="100"/>
        <v>0.19090909090909086</v>
      </c>
      <c r="CC172" s="9" t="str">
        <f t="shared" si="101"/>
        <v/>
      </c>
      <c r="CD172" s="9" t="str">
        <f t="shared" si="102"/>
        <v/>
      </c>
      <c r="CE172" s="15">
        <f t="shared" si="103"/>
        <v>3.6363636363636362E-2</v>
      </c>
      <c r="CF172" s="15">
        <f t="shared" si="104"/>
        <v>0.18181818181818182</v>
      </c>
      <c r="CG172" s="15">
        <f t="shared" si="105"/>
        <v>0.19999999999999998</v>
      </c>
      <c r="CH172" s="9" t="str">
        <f t="shared" si="106"/>
        <v/>
      </c>
      <c r="CI172" s="9" t="str">
        <f t="shared" si="107"/>
        <v/>
      </c>
    </row>
    <row r="173" spans="1:87" x14ac:dyDescent="0.25">
      <c r="A173" s="33">
        <v>842</v>
      </c>
      <c r="B173" s="33">
        <v>944</v>
      </c>
      <c r="C173" s="17" t="s">
        <v>193</v>
      </c>
      <c r="D173" s="18">
        <v>1</v>
      </c>
      <c r="E173" s="34">
        <v>80</v>
      </c>
      <c r="F173" s="18">
        <v>0</v>
      </c>
      <c r="G173" s="34">
        <v>35</v>
      </c>
      <c r="H173" s="18">
        <v>0</v>
      </c>
      <c r="I173" s="34">
        <v>3</v>
      </c>
      <c r="J173" s="18">
        <v>0</v>
      </c>
      <c r="K173" s="34">
        <v>80</v>
      </c>
      <c r="L173" s="18">
        <v>21</v>
      </c>
      <c r="M173" s="34">
        <v>7</v>
      </c>
      <c r="N173" s="18">
        <v>120</v>
      </c>
      <c r="O173" s="34">
        <v>50</v>
      </c>
      <c r="P173" s="18">
        <v>63</v>
      </c>
      <c r="Q173" s="34">
        <v>68</v>
      </c>
      <c r="R173" s="18">
        <v>210</v>
      </c>
      <c r="S173" s="34">
        <v>88</v>
      </c>
      <c r="T173" s="18">
        <v>0</v>
      </c>
      <c r="U173" s="34">
        <v>80</v>
      </c>
      <c r="V173" s="18">
        <v>0</v>
      </c>
      <c r="W173" s="34">
        <v>200</v>
      </c>
      <c r="X173" s="18">
        <v>105</v>
      </c>
      <c r="Y173" s="34">
        <v>1627</v>
      </c>
      <c r="Z173" s="18">
        <v>1305</v>
      </c>
      <c r="AA173" s="34">
        <v>553</v>
      </c>
      <c r="AB173" s="18">
        <v>333</v>
      </c>
      <c r="AC173" s="34">
        <v>533</v>
      </c>
      <c r="AD173" s="18">
        <v>375</v>
      </c>
      <c r="AE173" s="34">
        <v>598</v>
      </c>
      <c r="AF173" s="18">
        <v>874</v>
      </c>
      <c r="AG173" s="34">
        <v>240</v>
      </c>
      <c r="AH173" s="18">
        <v>244</v>
      </c>
      <c r="AI173" s="34">
        <v>487</v>
      </c>
      <c r="AJ173" s="18">
        <v>647</v>
      </c>
      <c r="AK173" s="34">
        <v>141</v>
      </c>
      <c r="AL173" s="18">
        <v>335</v>
      </c>
      <c r="AM173" s="34">
        <v>127</v>
      </c>
      <c r="AN173" s="18">
        <v>168</v>
      </c>
      <c r="AO173" s="34">
        <v>338</v>
      </c>
      <c r="AP173" s="18">
        <v>324</v>
      </c>
      <c r="AQ173" s="34">
        <v>259</v>
      </c>
      <c r="AR173" s="18">
        <v>170</v>
      </c>
      <c r="AS173" s="34">
        <v>175</v>
      </c>
      <c r="AT173" s="18">
        <v>159</v>
      </c>
      <c r="AU173" s="34">
        <v>292</v>
      </c>
      <c r="AV173" s="18">
        <v>325</v>
      </c>
      <c r="AW173" s="34">
        <v>271</v>
      </c>
      <c r="AX173" s="18">
        <v>227</v>
      </c>
      <c r="AY173" s="34">
        <v>817</v>
      </c>
      <c r="AZ173" s="18">
        <v>262</v>
      </c>
      <c r="BA173" s="34">
        <v>132</v>
      </c>
      <c r="BB173" s="18">
        <v>881</v>
      </c>
      <c r="BC173" s="34">
        <v>136</v>
      </c>
      <c r="BD173" s="18">
        <v>469</v>
      </c>
      <c r="BE173" s="34">
        <v>204</v>
      </c>
      <c r="BF173" s="18">
        <v>259</v>
      </c>
      <c r="BG173" s="34">
        <v>103</v>
      </c>
      <c r="BH173" s="18">
        <v>467</v>
      </c>
      <c r="BI173" s="34">
        <v>541</v>
      </c>
      <c r="BJ173" s="18">
        <v>794</v>
      </c>
      <c r="BK173" s="34">
        <v>613</v>
      </c>
      <c r="BL173" s="18">
        <v>598</v>
      </c>
      <c r="BM173" s="34">
        <v>3</v>
      </c>
      <c r="BN173" s="38">
        <v>95</v>
      </c>
      <c r="BO173" s="39">
        <v>401</v>
      </c>
      <c r="BP173" s="39">
        <v>163</v>
      </c>
      <c r="BQ173" s="39">
        <v>266</v>
      </c>
      <c r="BR173" s="12">
        <f t="shared" si="90"/>
        <v>366.76190476190476</v>
      </c>
      <c r="BS173" s="12">
        <f t="shared" si="91"/>
        <v>257.81677694865107</v>
      </c>
      <c r="BT173" s="12">
        <f t="shared" si="92"/>
        <v>266</v>
      </c>
      <c r="BU173" s="12">
        <f t="shared" si="93"/>
        <v>1627</v>
      </c>
      <c r="BV173" s="14" t="str">
        <f t="shared" si="94"/>
        <v/>
      </c>
      <c r="BW173" s="14" t="str">
        <f t="shared" si="95"/>
        <v>Low</v>
      </c>
      <c r="BX173" s="14" t="str">
        <f t="shared" si="96"/>
        <v/>
      </c>
      <c r="BY173" s="14" t="str">
        <f t="shared" si="97"/>
        <v/>
      </c>
      <c r="BZ173" s="37">
        <f t="shared" si="98"/>
        <v>0</v>
      </c>
      <c r="CA173" s="15">
        <f t="shared" si="99"/>
        <v>10.089610389610389</v>
      </c>
      <c r="CB173" s="16">
        <f t="shared" si="100"/>
        <v>2.7509973796652581E-2</v>
      </c>
      <c r="CC173" s="9" t="str">
        <f t="shared" si="101"/>
        <v/>
      </c>
      <c r="CD173" s="9" t="str">
        <f t="shared" si="102"/>
        <v/>
      </c>
      <c r="CE173" s="15">
        <f t="shared" si="103"/>
        <v>23.509090909090908</v>
      </c>
      <c r="CF173" s="15">
        <f t="shared" si="104"/>
        <v>380.63636363636363</v>
      </c>
      <c r="CG173" s="15">
        <f t="shared" si="105"/>
        <v>6.1762598519226178E-2</v>
      </c>
      <c r="CH173" s="9" t="str">
        <f t="shared" si="106"/>
        <v>increasing</v>
      </c>
      <c r="CI173" s="9" t="str">
        <f t="shared" si="107"/>
        <v/>
      </c>
    </row>
    <row r="174" spans="1:87" x14ac:dyDescent="0.25">
      <c r="A174" s="33">
        <v>847</v>
      </c>
      <c r="B174" s="33">
        <v>950</v>
      </c>
      <c r="C174" s="17" t="s">
        <v>194</v>
      </c>
      <c r="D174" s="18">
        <v>5</v>
      </c>
      <c r="E174" s="34">
        <v>0</v>
      </c>
      <c r="F174" s="18">
        <v>0</v>
      </c>
      <c r="G174" s="34">
        <v>0</v>
      </c>
      <c r="H174" s="18">
        <v>0</v>
      </c>
      <c r="I174" s="34">
        <v>0</v>
      </c>
      <c r="J174" s="18">
        <v>0</v>
      </c>
      <c r="K174" s="34">
        <v>0</v>
      </c>
      <c r="L174" s="18">
        <v>0</v>
      </c>
      <c r="M174" s="34">
        <v>0</v>
      </c>
      <c r="N174" s="18">
        <v>0</v>
      </c>
      <c r="O174" s="34">
        <v>0</v>
      </c>
      <c r="P174" s="18">
        <v>0</v>
      </c>
      <c r="Q174" s="34">
        <v>0</v>
      </c>
      <c r="R174" s="18">
        <v>0</v>
      </c>
      <c r="S174" s="34">
        <v>0</v>
      </c>
      <c r="T174" s="18">
        <v>0</v>
      </c>
      <c r="U174" s="34">
        <v>0</v>
      </c>
      <c r="V174" s="18">
        <v>0</v>
      </c>
      <c r="W174" s="34">
        <v>3</v>
      </c>
      <c r="X174" s="18">
        <v>0</v>
      </c>
      <c r="Y174" s="34">
        <v>0</v>
      </c>
      <c r="Z174" s="18">
        <v>0</v>
      </c>
      <c r="AA174" s="34">
        <v>1</v>
      </c>
      <c r="AB174" s="18">
        <v>0</v>
      </c>
      <c r="AC174" s="34">
        <v>3</v>
      </c>
      <c r="AD174" s="18">
        <v>0</v>
      </c>
      <c r="AE174" s="34">
        <v>1</v>
      </c>
      <c r="AF174" s="18">
        <v>0</v>
      </c>
      <c r="AG174" s="34">
        <v>0</v>
      </c>
      <c r="AH174" s="18">
        <v>0</v>
      </c>
      <c r="AI174" s="34">
        <v>0</v>
      </c>
      <c r="AJ174" s="18">
        <v>0</v>
      </c>
      <c r="AK174" s="34">
        <v>0</v>
      </c>
      <c r="AL174" s="18">
        <v>0</v>
      </c>
      <c r="AM174" s="34">
        <v>0</v>
      </c>
      <c r="AN174" s="18">
        <v>0</v>
      </c>
      <c r="AO174" s="34">
        <v>0</v>
      </c>
      <c r="AP174" s="18">
        <v>0</v>
      </c>
      <c r="AQ174" s="34">
        <v>0</v>
      </c>
      <c r="AR174" s="18">
        <v>0</v>
      </c>
      <c r="AS174" s="34">
        <v>0</v>
      </c>
      <c r="AT174" s="18">
        <v>0</v>
      </c>
      <c r="AU174" s="34">
        <v>0</v>
      </c>
      <c r="AV174" s="18">
        <v>0</v>
      </c>
      <c r="AW174" s="34">
        <v>0</v>
      </c>
      <c r="AX174" s="18">
        <v>0</v>
      </c>
      <c r="AY174" s="34">
        <v>0</v>
      </c>
      <c r="AZ174" s="18">
        <v>0</v>
      </c>
      <c r="BA174" s="34">
        <v>0</v>
      </c>
      <c r="BB174" s="18">
        <v>0</v>
      </c>
      <c r="BC174" s="34">
        <v>0</v>
      </c>
      <c r="BD174" s="18">
        <v>0</v>
      </c>
      <c r="BE174" s="34">
        <v>0</v>
      </c>
      <c r="BF174" s="18">
        <v>0</v>
      </c>
      <c r="BG174" s="34">
        <v>0</v>
      </c>
      <c r="BH174" s="18">
        <v>0</v>
      </c>
      <c r="BI174" s="34">
        <v>0</v>
      </c>
      <c r="BJ174" s="18">
        <v>0</v>
      </c>
      <c r="BK174" s="34">
        <v>0</v>
      </c>
      <c r="BL174" s="18">
        <v>0</v>
      </c>
      <c r="BM174" s="34">
        <v>0</v>
      </c>
      <c r="BN174" s="38">
        <v>0</v>
      </c>
      <c r="BO174" s="39">
        <v>0</v>
      </c>
      <c r="BP174" s="39">
        <v>0</v>
      </c>
      <c r="BQ174" s="39">
        <v>0</v>
      </c>
      <c r="BR174" s="12">
        <f t="shared" si="90"/>
        <v>0</v>
      </c>
      <c r="BS174" s="12">
        <f t="shared" si="91"/>
        <v>0</v>
      </c>
      <c r="BT174" s="12">
        <f t="shared" si="92"/>
        <v>0</v>
      </c>
      <c r="BU174" s="12">
        <f t="shared" si="93"/>
        <v>3</v>
      </c>
      <c r="BV174" s="14" t="str">
        <f t="shared" si="94"/>
        <v/>
      </c>
      <c r="BW174" s="14" t="str">
        <f t="shared" si="95"/>
        <v/>
      </c>
      <c r="BX174" s="14" t="str">
        <f t="shared" si="96"/>
        <v/>
      </c>
      <c r="BY174" s="14" t="str">
        <f t="shared" si="97"/>
        <v/>
      </c>
      <c r="BZ174" s="37" t="str">
        <f t="shared" si="98"/>
        <v/>
      </c>
      <c r="CA174" s="15">
        <f t="shared" si="99"/>
        <v>0</v>
      </c>
      <c r="CB174" s="16" t="e">
        <f t="shared" si="100"/>
        <v>#DIV/0!</v>
      </c>
      <c r="CC174" s="9" t="str">
        <f t="shared" si="101"/>
        <v/>
      </c>
      <c r="CD174" s="9" t="str">
        <f t="shared" si="102"/>
        <v/>
      </c>
      <c r="CE174" s="15">
        <f t="shared" si="103"/>
        <v>0</v>
      </c>
      <c r="CF174" s="15">
        <f t="shared" si="104"/>
        <v>0</v>
      </c>
      <c r="CG174" s="15" t="e">
        <f t="shared" si="105"/>
        <v>#DIV/0!</v>
      </c>
      <c r="CH174" s="9" t="str">
        <f t="shared" si="106"/>
        <v/>
      </c>
      <c r="CI174" s="9" t="str">
        <f t="shared" si="107"/>
        <v/>
      </c>
    </row>
    <row r="175" spans="1:87" x14ac:dyDescent="0.25">
      <c r="A175" s="33">
        <v>857</v>
      </c>
      <c r="B175" s="33">
        <v>962</v>
      </c>
      <c r="C175" s="17" t="s">
        <v>195</v>
      </c>
      <c r="D175" s="18">
        <v>5</v>
      </c>
      <c r="E175" s="34">
        <v>0</v>
      </c>
      <c r="F175" s="18">
        <v>0</v>
      </c>
      <c r="G175" s="34">
        <v>0</v>
      </c>
      <c r="H175" s="18">
        <v>0</v>
      </c>
      <c r="I175" s="34">
        <v>0</v>
      </c>
      <c r="J175" s="18">
        <v>0</v>
      </c>
      <c r="K175" s="34">
        <v>0</v>
      </c>
      <c r="L175" s="18">
        <v>0</v>
      </c>
      <c r="M175" s="34">
        <v>0</v>
      </c>
      <c r="N175" s="18">
        <v>0</v>
      </c>
      <c r="O175" s="34">
        <v>0</v>
      </c>
      <c r="P175" s="18">
        <v>0</v>
      </c>
      <c r="Q175" s="34">
        <v>0</v>
      </c>
      <c r="R175" s="18">
        <v>0</v>
      </c>
      <c r="S175" s="34">
        <v>0</v>
      </c>
      <c r="T175" s="18">
        <v>0</v>
      </c>
      <c r="U175" s="34">
        <v>0</v>
      </c>
      <c r="V175" s="18">
        <v>0</v>
      </c>
      <c r="W175" s="34">
        <v>0</v>
      </c>
      <c r="X175" s="18">
        <v>0</v>
      </c>
      <c r="Y175" s="34">
        <v>0</v>
      </c>
      <c r="Z175" s="18">
        <v>0</v>
      </c>
      <c r="AA175" s="34">
        <v>0</v>
      </c>
      <c r="AB175" s="18">
        <v>0</v>
      </c>
      <c r="AC175" s="34">
        <v>0</v>
      </c>
      <c r="AD175" s="18">
        <v>0</v>
      </c>
      <c r="AE175" s="34">
        <v>0</v>
      </c>
      <c r="AF175" s="18">
        <v>1</v>
      </c>
      <c r="AG175" s="34">
        <v>0</v>
      </c>
      <c r="AH175" s="18">
        <v>0</v>
      </c>
      <c r="AI175" s="34">
        <v>0</v>
      </c>
      <c r="AJ175" s="18">
        <v>0</v>
      </c>
      <c r="AK175" s="34">
        <v>0</v>
      </c>
      <c r="AL175" s="18">
        <v>0</v>
      </c>
      <c r="AM175" s="34">
        <v>0</v>
      </c>
      <c r="AN175" s="18">
        <v>0</v>
      </c>
      <c r="AO175" s="34">
        <v>0</v>
      </c>
      <c r="AP175" s="18">
        <v>0</v>
      </c>
      <c r="AQ175" s="34">
        <v>0</v>
      </c>
      <c r="AR175" s="18">
        <v>0</v>
      </c>
      <c r="AS175" s="34">
        <v>0</v>
      </c>
      <c r="AT175" s="18">
        <v>0</v>
      </c>
      <c r="AU175" s="34">
        <v>0</v>
      </c>
      <c r="AV175" s="18">
        <v>0</v>
      </c>
      <c r="AW175" s="34">
        <v>0</v>
      </c>
      <c r="AX175" s="18">
        <v>0</v>
      </c>
      <c r="AY175" s="34">
        <v>0</v>
      </c>
      <c r="AZ175" s="18">
        <v>0</v>
      </c>
      <c r="BA175" s="34">
        <v>0</v>
      </c>
      <c r="BB175" s="18">
        <v>0</v>
      </c>
      <c r="BC175" s="34">
        <v>0</v>
      </c>
      <c r="BD175" s="18">
        <v>0</v>
      </c>
      <c r="BE175" s="34">
        <v>0</v>
      </c>
      <c r="BF175" s="18">
        <v>0</v>
      </c>
      <c r="BG175" s="34">
        <v>0</v>
      </c>
      <c r="BH175" s="18">
        <v>0</v>
      </c>
      <c r="BI175" s="34">
        <v>0</v>
      </c>
      <c r="BJ175" s="18">
        <v>0</v>
      </c>
      <c r="BK175" s="34">
        <v>0</v>
      </c>
      <c r="BL175" s="18">
        <v>0</v>
      </c>
      <c r="BM175" s="34">
        <v>0</v>
      </c>
      <c r="BN175" s="38">
        <v>0</v>
      </c>
      <c r="BO175" s="39">
        <v>0</v>
      </c>
      <c r="BP175" s="39">
        <v>0</v>
      </c>
      <c r="BQ175" s="39">
        <v>0</v>
      </c>
      <c r="BR175" s="12">
        <f t="shared" si="90"/>
        <v>0</v>
      </c>
      <c r="BS175" s="12">
        <f t="shared" si="91"/>
        <v>0</v>
      </c>
      <c r="BT175" s="12">
        <f t="shared" si="92"/>
        <v>0</v>
      </c>
      <c r="BU175" s="12">
        <f t="shared" si="93"/>
        <v>1</v>
      </c>
      <c r="BV175" s="14" t="str">
        <f t="shared" si="94"/>
        <v/>
      </c>
      <c r="BW175" s="14" t="str">
        <f t="shared" si="95"/>
        <v/>
      </c>
      <c r="BX175" s="14" t="str">
        <f t="shared" si="96"/>
        <v/>
      </c>
      <c r="BY175" s="14" t="str">
        <f t="shared" si="97"/>
        <v/>
      </c>
      <c r="BZ175" s="37" t="str">
        <f t="shared" si="98"/>
        <v/>
      </c>
      <c r="CA175" s="15">
        <f t="shared" si="99"/>
        <v>0</v>
      </c>
      <c r="CB175" s="16" t="e">
        <f t="shared" si="100"/>
        <v>#DIV/0!</v>
      </c>
      <c r="CC175" s="9" t="str">
        <f t="shared" si="101"/>
        <v/>
      </c>
      <c r="CD175" s="9" t="str">
        <f t="shared" si="102"/>
        <v/>
      </c>
      <c r="CE175" s="15">
        <f t="shared" si="103"/>
        <v>0</v>
      </c>
      <c r="CF175" s="15">
        <f t="shared" si="104"/>
        <v>0</v>
      </c>
      <c r="CG175" s="15" t="e">
        <f t="shared" si="105"/>
        <v>#DIV/0!</v>
      </c>
      <c r="CH175" s="9" t="str">
        <f t="shared" si="106"/>
        <v/>
      </c>
      <c r="CI175" s="9" t="str">
        <f t="shared" si="107"/>
        <v/>
      </c>
    </row>
    <row r="176" spans="1:87" x14ac:dyDescent="0.25">
      <c r="A176" s="33">
        <v>858</v>
      </c>
      <c r="B176" s="33">
        <v>964</v>
      </c>
      <c r="C176" s="17" t="s">
        <v>196</v>
      </c>
      <c r="D176" s="18">
        <v>4</v>
      </c>
      <c r="E176" s="34">
        <v>0</v>
      </c>
      <c r="F176" s="18">
        <v>0</v>
      </c>
      <c r="G176" s="34">
        <v>0</v>
      </c>
      <c r="H176" s="18">
        <v>0</v>
      </c>
      <c r="I176" s="34">
        <v>0</v>
      </c>
      <c r="J176" s="18">
        <v>0</v>
      </c>
      <c r="K176" s="34">
        <v>0</v>
      </c>
      <c r="L176" s="18">
        <v>0</v>
      </c>
      <c r="M176" s="34">
        <v>0</v>
      </c>
      <c r="N176" s="18">
        <v>0</v>
      </c>
      <c r="O176" s="34">
        <v>0</v>
      </c>
      <c r="P176" s="18">
        <v>0</v>
      </c>
      <c r="Q176" s="34">
        <v>0</v>
      </c>
      <c r="R176" s="18">
        <v>0</v>
      </c>
      <c r="S176" s="34">
        <v>0</v>
      </c>
      <c r="T176" s="18">
        <v>0</v>
      </c>
      <c r="U176" s="34">
        <v>0</v>
      </c>
      <c r="V176" s="18">
        <v>0</v>
      </c>
      <c r="W176" s="34">
        <v>0</v>
      </c>
      <c r="X176" s="18">
        <v>0</v>
      </c>
      <c r="Y176" s="34">
        <v>0</v>
      </c>
      <c r="Z176" s="18">
        <v>0</v>
      </c>
      <c r="AA176" s="34">
        <v>0</v>
      </c>
      <c r="AB176" s="18">
        <v>0</v>
      </c>
      <c r="AC176" s="34">
        <v>0</v>
      </c>
      <c r="AD176" s="18">
        <v>0</v>
      </c>
      <c r="AE176" s="34">
        <v>60</v>
      </c>
      <c r="AF176" s="18">
        <v>0</v>
      </c>
      <c r="AG176" s="34">
        <v>0</v>
      </c>
      <c r="AH176" s="18">
        <v>2</v>
      </c>
      <c r="AI176" s="34">
        <v>0</v>
      </c>
      <c r="AJ176" s="18">
        <v>0</v>
      </c>
      <c r="AK176" s="34">
        <v>350</v>
      </c>
      <c r="AL176" s="18">
        <v>0</v>
      </c>
      <c r="AM176" s="34">
        <v>0</v>
      </c>
      <c r="AN176" s="18">
        <v>0</v>
      </c>
      <c r="AO176" s="34">
        <v>1200</v>
      </c>
      <c r="AP176" s="18">
        <v>0</v>
      </c>
      <c r="AQ176" s="34">
        <v>0</v>
      </c>
      <c r="AR176" s="18">
        <v>250</v>
      </c>
      <c r="AS176" s="34">
        <v>2350</v>
      </c>
      <c r="AT176" s="18">
        <v>25</v>
      </c>
      <c r="AU176" s="34">
        <v>50</v>
      </c>
      <c r="AV176" s="18">
        <v>0</v>
      </c>
      <c r="AW176" s="34">
        <v>602</v>
      </c>
      <c r="AX176" s="18">
        <v>0</v>
      </c>
      <c r="AY176" s="34">
        <v>0</v>
      </c>
      <c r="AZ176" s="18">
        <v>0</v>
      </c>
      <c r="BA176" s="34">
        <v>0</v>
      </c>
      <c r="BB176" s="18">
        <v>0</v>
      </c>
      <c r="BC176" s="34">
        <v>0</v>
      </c>
      <c r="BD176" s="18">
        <v>758</v>
      </c>
      <c r="BE176" s="34">
        <v>19</v>
      </c>
      <c r="BF176" s="18">
        <v>0</v>
      </c>
      <c r="BG176" s="34">
        <v>0</v>
      </c>
      <c r="BH176" s="18">
        <v>12</v>
      </c>
      <c r="BI176" s="34">
        <v>0</v>
      </c>
      <c r="BJ176" s="18">
        <v>0</v>
      </c>
      <c r="BK176" s="34">
        <v>0</v>
      </c>
      <c r="BL176" s="18">
        <v>0</v>
      </c>
      <c r="BM176" s="34">
        <v>0</v>
      </c>
      <c r="BN176" s="38">
        <v>0</v>
      </c>
      <c r="BO176" s="39">
        <v>0</v>
      </c>
      <c r="BP176" s="39">
        <v>0</v>
      </c>
      <c r="BQ176" s="39">
        <v>11</v>
      </c>
      <c r="BR176" s="12">
        <f t="shared" si="90"/>
        <v>66.761904761904759</v>
      </c>
      <c r="BS176" s="12">
        <f t="shared" si="91"/>
        <v>205.42563247119497</v>
      </c>
      <c r="BT176" s="12">
        <f t="shared" si="92"/>
        <v>0</v>
      </c>
      <c r="BU176" s="12">
        <f t="shared" si="93"/>
        <v>2350</v>
      </c>
      <c r="BV176" s="14" t="str">
        <f t="shared" si="94"/>
        <v/>
      </c>
      <c r="BW176" s="14" t="str">
        <f t="shared" si="95"/>
        <v/>
      </c>
      <c r="BX176" s="14" t="str">
        <f t="shared" si="96"/>
        <v/>
      </c>
      <c r="BY176" s="14" t="str">
        <f t="shared" si="97"/>
        <v/>
      </c>
      <c r="BZ176" s="37" t="str">
        <f t="shared" si="98"/>
        <v/>
      </c>
      <c r="CA176" s="15">
        <f t="shared" si="99"/>
        <v>-34.910389610389608</v>
      </c>
      <c r="CB176" s="16">
        <f t="shared" si="100"/>
        <v>-0.5229088315393593</v>
      </c>
      <c r="CC176" s="9" t="str">
        <f t="shared" si="101"/>
        <v/>
      </c>
      <c r="CD176" s="9" t="str">
        <f t="shared" si="102"/>
        <v>decreasing</v>
      </c>
      <c r="CE176" s="15">
        <f t="shared" si="103"/>
        <v>-28.081818181818182</v>
      </c>
      <c r="CF176" s="15">
        <f t="shared" si="104"/>
        <v>71.727272727272734</v>
      </c>
      <c r="CG176" s="15">
        <f t="shared" si="105"/>
        <v>-0.3915082382762991</v>
      </c>
      <c r="CH176" s="9" t="str">
        <f t="shared" si="106"/>
        <v/>
      </c>
      <c r="CI176" s="9" t="str">
        <f t="shared" si="107"/>
        <v>decreasing</v>
      </c>
    </row>
    <row r="177" spans="1:87" x14ac:dyDescent="0.25">
      <c r="A177" s="33">
        <v>861</v>
      </c>
      <c r="B177" s="33">
        <v>967</v>
      </c>
      <c r="C177" s="17" t="s">
        <v>197</v>
      </c>
      <c r="D177" s="18">
        <v>5</v>
      </c>
      <c r="E177" s="34">
        <v>0</v>
      </c>
      <c r="F177" s="18">
        <v>0</v>
      </c>
      <c r="G177" s="34">
        <v>0</v>
      </c>
      <c r="H177" s="18">
        <v>0</v>
      </c>
      <c r="I177" s="34">
        <v>0</v>
      </c>
      <c r="J177" s="18">
        <v>0</v>
      </c>
      <c r="K177" s="34">
        <v>0</v>
      </c>
      <c r="L177" s="18">
        <v>0</v>
      </c>
      <c r="M177" s="34">
        <v>0</v>
      </c>
      <c r="N177" s="18">
        <v>0</v>
      </c>
      <c r="O177" s="34">
        <v>0</v>
      </c>
      <c r="P177" s="18">
        <v>0</v>
      </c>
      <c r="Q177" s="34">
        <v>0</v>
      </c>
      <c r="R177" s="18">
        <v>0</v>
      </c>
      <c r="S177" s="34">
        <v>0</v>
      </c>
      <c r="T177" s="18">
        <v>0</v>
      </c>
      <c r="U177" s="34">
        <v>0</v>
      </c>
      <c r="V177" s="18">
        <v>0</v>
      </c>
      <c r="W177" s="34">
        <v>0</v>
      </c>
      <c r="X177" s="18">
        <v>0</v>
      </c>
      <c r="Y177" s="34">
        <v>0</v>
      </c>
      <c r="Z177" s="18">
        <v>0</v>
      </c>
      <c r="AA177" s="34">
        <v>0</v>
      </c>
      <c r="AB177" s="18">
        <v>0</v>
      </c>
      <c r="AC177" s="34">
        <v>0</v>
      </c>
      <c r="AD177" s="18">
        <v>0</v>
      </c>
      <c r="AE177" s="34">
        <v>0</v>
      </c>
      <c r="AF177" s="18">
        <v>278</v>
      </c>
      <c r="AG177" s="34">
        <v>169</v>
      </c>
      <c r="AH177" s="18">
        <v>9</v>
      </c>
      <c r="AI177" s="34">
        <v>9</v>
      </c>
      <c r="AJ177" s="18">
        <v>40</v>
      </c>
      <c r="AK177" s="34">
        <v>0</v>
      </c>
      <c r="AL177" s="18">
        <v>2</v>
      </c>
      <c r="AM177" s="34">
        <v>0</v>
      </c>
      <c r="AN177" s="18">
        <v>0</v>
      </c>
      <c r="AO177" s="34">
        <v>0</v>
      </c>
      <c r="AP177" s="18">
        <v>0</v>
      </c>
      <c r="AQ177" s="34">
        <v>1</v>
      </c>
      <c r="AR177" s="18">
        <v>0</v>
      </c>
      <c r="AS177" s="34">
        <v>0</v>
      </c>
      <c r="AT177" s="18">
        <v>0</v>
      </c>
      <c r="AU177" s="34">
        <v>0</v>
      </c>
      <c r="AV177" s="18">
        <v>0</v>
      </c>
      <c r="AW177" s="34">
        <v>0</v>
      </c>
      <c r="AX177" s="18">
        <v>0</v>
      </c>
      <c r="AY177" s="34">
        <v>0</v>
      </c>
      <c r="AZ177" s="18">
        <v>0</v>
      </c>
      <c r="BA177" s="34">
        <v>0</v>
      </c>
      <c r="BB177" s="18">
        <v>0</v>
      </c>
      <c r="BC177" s="34">
        <v>0</v>
      </c>
      <c r="BD177" s="18">
        <v>36</v>
      </c>
      <c r="BE177" s="34">
        <v>0</v>
      </c>
      <c r="BF177" s="18">
        <v>0</v>
      </c>
      <c r="BG177" s="34">
        <v>0</v>
      </c>
      <c r="BH177" s="18">
        <v>0</v>
      </c>
      <c r="BI177" s="34">
        <v>0</v>
      </c>
      <c r="BJ177" s="18">
        <v>1</v>
      </c>
      <c r="BK177" s="34">
        <v>0</v>
      </c>
      <c r="BL177" s="18">
        <v>0</v>
      </c>
      <c r="BM177" s="34">
        <v>0</v>
      </c>
      <c r="BN177" s="38">
        <v>0</v>
      </c>
      <c r="BO177" s="39">
        <v>0</v>
      </c>
      <c r="BP177" s="39">
        <v>0</v>
      </c>
      <c r="BQ177" s="39">
        <v>0</v>
      </c>
      <c r="BR177" s="12">
        <f t="shared" si="90"/>
        <v>1.7619047619047619</v>
      </c>
      <c r="BS177" s="12">
        <f t="shared" si="91"/>
        <v>7.8479600018397262</v>
      </c>
      <c r="BT177" s="12">
        <f t="shared" si="92"/>
        <v>0</v>
      </c>
      <c r="BU177" s="12">
        <f t="shared" si="93"/>
        <v>278</v>
      </c>
      <c r="BV177" s="14" t="str">
        <f t="shared" si="94"/>
        <v/>
      </c>
      <c r="BW177" s="14" t="str">
        <f t="shared" si="95"/>
        <v/>
      </c>
      <c r="BX177" s="14" t="str">
        <f t="shared" si="96"/>
        <v/>
      </c>
      <c r="BY177" s="14" t="str">
        <f t="shared" si="97"/>
        <v/>
      </c>
      <c r="BZ177" s="37" t="str">
        <f t="shared" si="98"/>
        <v/>
      </c>
      <c r="CA177" s="15">
        <f t="shared" si="99"/>
        <v>5.5844155844155884E-2</v>
      </c>
      <c r="CB177" s="16">
        <f t="shared" si="100"/>
        <v>3.1695331695331716E-2</v>
      </c>
      <c r="CC177" s="9" t="str">
        <f t="shared" si="101"/>
        <v/>
      </c>
      <c r="CD177" s="9" t="str">
        <f t="shared" si="102"/>
        <v/>
      </c>
      <c r="CE177" s="15">
        <f t="shared" si="103"/>
        <v>-1.290909090909091</v>
      </c>
      <c r="CF177" s="15">
        <f t="shared" si="104"/>
        <v>3.3636363636363638</v>
      </c>
      <c r="CG177" s="15">
        <f t="shared" si="105"/>
        <v>-0.38378378378378381</v>
      </c>
      <c r="CH177" s="9" t="str">
        <f t="shared" si="106"/>
        <v/>
      </c>
      <c r="CI177" s="9" t="str">
        <f t="shared" si="107"/>
        <v/>
      </c>
    </row>
    <row r="178" spans="1:87" x14ac:dyDescent="0.25">
      <c r="A178" s="33">
        <v>865</v>
      </c>
      <c r="B178" s="33">
        <v>970</v>
      </c>
      <c r="C178" s="17" t="s">
        <v>198</v>
      </c>
      <c r="D178" s="18">
        <v>1</v>
      </c>
      <c r="E178" s="34">
        <v>2</v>
      </c>
      <c r="F178" s="18">
        <v>0</v>
      </c>
      <c r="G178" s="34">
        <v>35</v>
      </c>
      <c r="H178" s="18">
        <v>0</v>
      </c>
      <c r="I178" s="34">
        <v>7</v>
      </c>
      <c r="J178" s="18">
        <v>0</v>
      </c>
      <c r="K178" s="34">
        <v>67</v>
      </c>
      <c r="L178" s="18">
        <v>12</v>
      </c>
      <c r="M178" s="34">
        <v>0</v>
      </c>
      <c r="N178" s="18">
        <v>0</v>
      </c>
      <c r="O178" s="34">
        <v>3</v>
      </c>
      <c r="P178" s="18">
        <v>5</v>
      </c>
      <c r="Q178" s="34">
        <v>0</v>
      </c>
      <c r="R178" s="18">
        <v>0</v>
      </c>
      <c r="S178" s="34">
        <v>0</v>
      </c>
      <c r="T178" s="18">
        <v>0</v>
      </c>
      <c r="U178" s="34">
        <v>0</v>
      </c>
      <c r="V178" s="18">
        <v>0</v>
      </c>
      <c r="W178" s="34">
        <v>0</v>
      </c>
      <c r="X178" s="18">
        <v>15</v>
      </c>
      <c r="Y178" s="34">
        <v>26</v>
      </c>
      <c r="Z178" s="18">
        <v>33</v>
      </c>
      <c r="AA178" s="34">
        <v>89</v>
      </c>
      <c r="AB178" s="18">
        <v>56</v>
      </c>
      <c r="AC178" s="34">
        <v>41</v>
      </c>
      <c r="AD178" s="18">
        <v>30</v>
      </c>
      <c r="AE178" s="34">
        <v>105</v>
      </c>
      <c r="AF178" s="18">
        <v>160</v>
      </c>
      <c r="AG178" s="34">
        <v>336</v>
      </c>
      <c r="AH178" s="18">
        <v>137</v>
      </c>
      <c r="AI178" s="34">
        <v>268</v>
      </c>
      <c r="AJ178" s="18">
        <v>199</v>
      </c>
      <c r="AK178" s="34">
        <v>249</v>
      </c>
      <c r="AL178" s="18">
        <v>381</v>
      </c>
      <c r="AM178" s="34">
        <v>314</v>
      </c>
      <c r="AN178" s="18">
        <v>292</v>
      </c>
      <c r="AO178" s="34">
        <v>370</v>
      </c>
      <c r="AP178" s="18">
        <v>496</v>
      </c>
      <c r="AQ178" s="34">
        <v>461</v>
      </c>
      <c r="AR178" s="18">
        <v>255</v>
      </c>
      <c r="AS178" s="34">
        <v>475</v>
      </c>
      <c r="AT178" s="18">
        <v>375</v>
      </c>
      <c r="AU178" s="34">
        <v>335</v>
      </c>
      <c r="AV178" s="18">
        <v>163</v>
      </c>
      <c r="AW178" s="34">
        <v>312</v>
      </c>
      <c r="AX178" s="18">
        <v>656</v>
      </c>
      <c r="AY178" s="34">
        <v>443</v>
      </c>
      <c r="AZ178" s="18">
        <v>442</v>
      </c>
      <c r="BA178" s="34">
        <v>319</v>
      </c>
      <c r="BB178" s="18">
        <v>551</v>
      </c>
      <c r="BC178" s="34">
        <v>521</v>
      </c>
      <c r="BD178" s="18">
        <v>568</v>
      </c>
      <c r="BE178" s="34">
        <v>584</v>
      </c>
      <c r="BF178" s="18">
        <v>465</v>
      </c>
      <c r="BG178" s="34">
        <v>668</v>
      </c>
      <c r="BH178" s="18">
        <v>205</v>
      </c>
      <c r="BI178" s="34">
        <v>940</v>
      </c>
      <c r="BJ178" s="18">
        <v>829</v>
      </c>
      <c r="BK178" s="34">
        <v>563</v>
      </c>
      <c r="BL178" s="18">
        <v>781</v>
      </c>
      <c r="BM178" s="34">
        <v>394</v>
      </c>
      <c r="BN178" s="38">
        <v>485</v>
      </c>
      <c r="BO178" s="39">
        <v>278</v>
      </c>
      <c r="BP178" s="39">
        <v>495</v>
      </c>
      <c r="BQ178" s="39">
        <v>585</v>
      </c>
      <c r="BR178" s="12">
        <f t="shared" si="90"/>
        <v>527.80952380952385</v>
      </c>
      <c r="BS178" s="12">
        <f t="shared" si="91"/>
        <v>182.58905198494759</v>
      </c>
      <c r="BT178" s="12">
        <f t="shared" si="92"/>
        <v>521</v>
      </c>
      <c r="BU178" s="12">
        <f t="shared" si="93"/>
        <v>940</v>
      </c>
      <c r="BV178" s="14" t="str">
        <f t="shared" si="94"/>
        <v/>
      </c>
      <c r="BW178" s="14" t="str">
        <f t="shared" si="95"/>
        <v/>
      </c>
      <c r="BX178" s="14" t="str">
        <f t="shared" si="96"/>
        <v/>
      </c>
      <c r="BY178" s="14" t="str">
        <f t="shared" si="97"/>
        <v/>
      </c>
      <c r="BZ178" s="37">
        <f t="shared" si="98"/>
        <v>0</v>
      </c>
      <c r="CA178" s="15">
        <f t="shared" si="99"/>
        <v>16.050649350649351</v>
      </c>
      <c r="CB178" s="16">
        <f t="shared" si="100"/>
        <v>3.0409927495817064E-2</v>
      </c>
      <c r="CC178" s="9" t="str">
        <f t="shared" si="101"/>
        <v/>
      </c>
      <c r="CD178" s="9" t="str">
        <f t="shared" si="102"/>
        <v/>
      </c>
      <c r="CE178" s="15">
        <f t="shared" si="103"/>
        <v>10.49090909090909</v>
      </c>
      <c r="CF178" s="15">
        <f t="shared" si="104"/>
        <v>592.5454545454545</v>
      </c>
      <c r="CG178" s="15">
        <f t="shared" si="105"/>
        <v>1.7704817428659099E-2</v>
      </c>
      <c r="CH178" s="9" t="str">
        <f t="shared" si="106"/>
        <v/>
      </c>
      <c r="CI178" s="9" t="str">
        <f t="shared" si="107"/>
        <v/>
      </c>
    </row>
    <row r="179" spans="1:87" x14ac:dyDescent="0.25">
      <c r="A179" s="33">
        <v>864</v>
      </c>
      <c r="B179" s="33">
        <v>972</v>
      </c>
      <c r="C179" s="17" t="s">
        <v>199</v>
      </c>
      <c r="D179" s="18">
        <v>2</v>
      </c>
      <c r="E179" s="34">
        <v>0</v>
      </c>
      <c r="F179" s="18">
        <v>0</v>
      </c>
      <c r="G179" s="34">
        <v>5</v>
      </c>
      <c r="H179" s="18">
        <v>0</v>
      </c>
      <c r="I179" s="34">
        <v>35</v>
      </c>
      <c r="J179" s="18">
        <v>0</v>
      </c>
      <c r="K179" s="34">
        <v>0</v>
      </c>
      <c r="L179" s="18">
        <v>0</v>
      </c>
      <c r="M179" s="34">
        <v>0</v>
      </c>
      <c r="N179" s="18">
        <v>0</v>
      </c>
      <c r="O179" s="34">
        <v>0</v>
      </c>
      <c r="P179" s="18">
        <v>1</v>
      </c>
      <c r="Q179" s="34">
        <v>0</v>
      </c>
      <c r="R179" s="18">
        <v>0</v>
      </c>
      <c r="S179" s="34">
        <v>0</v>
      </c>
      <c r="T179" s="18">
        <v>0</v>
      </c>
      <c r="U179" s="34">
        <v>3</v>
      </c>
      <c r="V179" s="18">
        <v>0</v>
      </c>
      <c r="W179" s="34">
        <v>0</v>
      </c>
      <c r="X179" s="18">
        <v>8</v>
      </c>
      <c r="Y179" s="34">
        <v>8</v>
      </c>
      <c r="Z179" s="18">
        <v>2</v>
      </c>
      <c r="AA179" s="34">
        <v>1</v>
      </c>
      <c r="AB179" s="18">
        <v>8</v>
      </c>
      <c r="AC179" s="34">
        <v>0</v>
      </c>
      <c r="AD179" s="18">
        <v>1</v>
      </c>
      <c r="AE179" s="34">
        <v>0</v>
      </c>
      <c r="AF179" s="18">
        <v>6</v>
      </c>
      <c r="AG179" s="34">
        <v>61</v>
      </c>
      <c r="AH179" s="18">
        <v>5</v>
      </c>
      <c r="AI179" s="34">
        <v>17</v>
      </c>
      <c r="AJ179" s="18">
        <v>27</v>
      </c>
      <c r="AK179" s="34">
        <v>5</v>
      </c>
      <c r="AL179" s="18">
        <v>92</v>
      </c>
      <c r="AM179" s="34">
        <v>19</v>
      </c>
      <c r="AN179" s="18">
        <v>6</v>
      </c>
      <c r="AO179" s="34">
        <v>1</v>
      </c>
      <c r="AP179" s="18">
        <v>7</v>
      </c>
      <c r="AQ179" s="34">
        <v>3</v>
      </c>
      <c r="AR179" s="18">
        <v>22</v>
      </c>
      <c r="AS179" s="34">
        <v>325</v>
      </c>
      <c r="AT179" s="18">
        <v>0</v>
      </c>
      <c r="AU179" s="34">
        <v>9</v>
      </c>
      <c r="AV179" s="18">
        <v>0</v>
      </c>
      <c r="AW179" s="34">
        <v>31</v>
      </c>
      <c r="AX179" s="18">
        <v>31</v>
      </c>
      <c r="AY179" s="34">
        <v>0</v>
      </c>
      <c r="AZ179" s="18">
        <v>6</v>
      </c>
      <c r="BA179" s="34">
        <v>6</v>
      </c>
      <c r="BB179" s="18">
        <v>10</v>
      </c>
      <c r="BC179" s="34">
        <v>5</v>
      </c>
      <c r="BD179" s="18">
        <v>27</v>
      </c>
      <c r="BE179" s="34">
        <v>2</v>
      </c>
      <c r="BF179" s="18">
        <v>0</v>
      </c>
      <c r="BG179" s="34">
        <v>2</v>
      </c>
      <c r="BH179" s="18">
        <v>0</v>
      </c>
      <c r="BI179" s="34">
        <v>2</v>
      </c>
      <c r="BJ179" s="18">
        <v>11</v>
      </c>
      <c r="BK179" s="34">
        <v>3</v>
      </c>
      <c r="BL179" s="18">
        <v>7</v>
      </c>
      <c r="BM179" s="34">
        <v>14</v>
      </c>
      <c r="BN179" s="38">
        <v>0</v>
      </c>
      <c r="BO179" s="39">
        <v>1</v>
      </c>
      <c r="BP179" s="39">
        <v>0</v>
      </c>
      <c r="BQ179" s="39">
        <v>156</v>
      </c>
      <c r="BR179" s="12">
        <f t="shared" si="90"/>
        <v>14.952380952380953</v>
      </c>
      <c r="BS179" s="12">
        <f t="shared" si="91"/>
        <v>33.820816356906867</v>
      </c>
      <c r="BT179" s="12">
        <f t="shared" si="92"/>
        <v>5</v>
      </c>
      <c r="BU179" s="12">
        <f t="shared" si="93"/>
        <v>325</v>
      </c>
      <c r="BV179" s="14" t="str">
        <f t="shared" si="94"/>
        <v/>
      </c>
      <c r="BW179" s="14" t="str">
        <f t="shared" si="95"/>
        <v/>
      </c>
      <c r="BX179" s="14" t="str">
        <f t="shared" si="96"/>
        <v/>
      </c>
      <c r="BY179" s="14" t="str">
        <f t="shared" si="97"/>
        <v/>
      </c>
      <c r="BZ179" s="37">
        <f t="shared" si="98"/>
        <v>0.18181818181818182</v>
      </c>
      <c r="CA179" s="15">
        <f t="shared" si="99"/>
        <v>-4.3480519480519479</v>
      </c>
      <c r="CB179" s="16">
        <f t="shared" si="100"/>
        <v>-0.29079328314997105</v>
      </c>
      <c r="CC179" s="9" t="str">
        <f t="shared" si="101"/>
        <v/>
      </c>
      <c r="CD179" s="9" t="str">
        <f t="shared" si="102"/>
        <v/>
      </c>
      <c r="CE179" s="15">
        <f t="shared" si="103"/>
        <v>-9.0909090909091037E-2</v>
      </c>
      <c r="CF179" s="15">
        <f t="shared" si="104"/>
        <v>6.6363636363636367</v>
      </c>
      <c r="CG179" s="15">
        <f t="shared" si="105"/>
        <v>-1.369863013698632E-2</v>
      </c>
      <c r="CH179" s="9" t="str">
        <f t="shared" si="106"/>
        <v/>
      </c>
      <c r="CI179" s="9" t="str">
        <f t="shared" si="107"/>
        <v/>
      </c>
    </row>
    <row r="180" spans="1:87" x14ac:dyDescent="0.25">
      <c r="A180" s="33">
        <v>866</v>
      </c>
      <c r="B180" s="33">
        <v>973</v>
      </c>
      <c r="C180" s="17" t="s">
        <v>200</v>
      </c>
      <c r="D180" s="18">
        <v>4</v>
      </c>
      <c r="E180" s="34">
        <v>0</v>
      </c>
      <c r="F180" s="18">
        <v>0</v>
      </c>
      <c r="G180" s="34">
        <v>0</v>
      </c>
      <c r="H180" s="18">
        <v>0</v>
      </c>
      <c r="I180" s="34">
        <v>0</v>
      </c>
      <c r="J180" s="18">
        <v>0</v>
      </c>
      <c r="K180" s="34">
        <v>0</v>
      </c>
      <c r="L180" s="18">
        <v>0</v>
      </c>
      <c r="M180" s="34">
        <v>0</v>
      </c>
      <c r="N180" s="18">
        <v>0</v>
      </c>
      <c r="O180" s="34">
        <v>0</v>
      </c>
      <c r="P180" s="18">
        <v>0</v>
      </c>
      <c r="Q180" s="34">
        <v>0</v>
      </c>
      <c r="R180" s="18">
        <v>0</v>
      </c>
      <c r="S180" s="34">
        <v>0</v>
      </c>
      <c r="T180" s="18">
        <v>0</v>
      </c>
      <c r="U180" s="34">
        <v>0</v>
      </c>
      <c r="V180" s="18">
        <v>0</v>
      </c>
      <c r="W180" s="34">
        <v>0</v>
      </c>
      <c r="X180" s="18">
        <v>0</v>
      </c>
      <c r="Y180" s="34">
        <v>0</v>
      </c>
      <c r="Z180" s="18">
        <v>8</v>
      </c>
      <c r="AA180" s="34">
        <v>0</v>
      </c>
      <c r="AB180" s="18">
        <v>0</v>
      </c>
      <c r="AC180" s="34">
        <v>0</v>
      </c>
      <c r="AD180" s="18">
        <v>0</v>
      </c>
      <c r="AE180" s="34">
        <v>0</v>
      </c>
      <c r="AF180" s="18">
        <v>0</v>
      </c>
      <c r="AG180" s="34">
        <v>35</v>
      </c>
      <c r="AH180" s="18">
        <v>0</v>
      </c>
      <c r="AI180" s="34">
        <v>0</v>
      </c>
      <c r="AJ180" s="18">
        <v>0</v>
      </c>
      <c r="AK180" s="34">
        <v>0</v>
      </c>
      <c r="AL180" s="18">
        <v>12</v>
      </c>
      <c r="AM180" s="34">
        <v>0</v>
      </c>
      <c r="AN180" s="18">
        <v>6</v>
      </c>
      <c r="AO180" s="34">
        <v>24</v>
      </c>
      <c r="AP180" s="18">
        <v>0</v>
      </c>
      <c r="AQ180" s="34">
        <v>21</v>
      </c>
      <c r="AR180" s="18">
        <v>0</v>
      </c>
      <c r="AS180" s="34">
        <v>0</v>
      </c>
      <c r="AT180" s="18">
        <v>0</v>
      </c>
      <c r="AU180" s="34">
        <v>0</v>
      </c>
      <c r="AV180" s="18">
        <v>0</v>
      </c>
      <c r="AW180" s="34">
        <v>52</v>
      </c>
      <c r="AX180" s="18">
        <v>0</v>
      </c>
      <c r="AY180" s="34">
        <v>24</v>
      </c>
      <c r="AZ180" s="18">
        <v>50</v>
      </c>
      <c r="BA180" s="34">
        <v>0</v>
      </c>
      <c r="BB180" s="18">
        <v>0</v>
      </c>
      <c r="BC180" s="34">
        <v>0</v>
      </c>
      <c r="BD180" s="18">
        <v>1</v>
      </c>
      <c r="BE180" s="34">
        <v>0</v>
      </c>
      <c r="BF180" s="18">
        <v>0</v>
      </c>
      <c r="BG180" s="34">
        <v>0</v>
      </c>
      <c r="BH180" s="18">
        <v>0</v>
      </c>
      <c r="BI180" s="34">
        <v>1</v>
      </c>
      <c r="BJ180" s="18">
        <v>2</v>
      </c>
      <c r="BK180" s="34">
        <v>0</v>
      </c>
      <c r="BL180" s="18">
        <v>25</v>
      </c>
      <c r="BM180" s="34">
        <v>0</v>
      </c>
      <c r="BN180" s="38">
        <v>56</v>
      </c>
      <c r="BO180" s="39">
        <v>0</v>
      </c>
      <c r="BP180" s="39">
        <v>0</v>
      </c>
      <c r="BQ180" s="39">
        <v>12</v>
      </c>
      <c r="BR180" s="12">
        <f t="shared" si="90"/>
        <v>10.619047619047619</v>
      </c>
      <c r="BS180" s="12">
        <f t="shared" si="91"/>
        <v>19.13498416638015</v>
      </c>
      <c r="BT180" s="12">
        <f t="shared" si="92"/>
        <v>0</v>
      </c>
      <c r="BU180" s="12">
        <f t="shared" si="93"/>
        <v>56</v>
      </c>
      <c r="BV180" s="14" t="str">
        <f t="shared" si="94"/>
        <v/>
      </c>
      <c r="BW180" s="14" t="str">
        <f t="shared" si="95"/>
        <v/>
      </c>
      <c r="BX180" s="14" t="str">
        <f t="shared" si="96"/>
        <v/>
      </c>
      <c r="BY180" s="14" t="str">
        <f t="shared" si="97"/>
        <v/>
      </c>
      <c r="BZ180" s="37" t="str">
        <f t="shared" si="98"/>
        <v/>
      </c>
      <c r="CA180" s="15">
        <f t="shared" si="99"/>
        <v>-0.40519480519480522</v>
      </c>
      <c r="CB180" s="16">
        <f t="shared" si="100"/>
        <v>-3.8157358336730535E-2</v>
      </c>
      <c r="CC180" s="9" t="str">
        <f t="shared" si="101"/>
        <v/>
      </c>
      <c r="CD180" s="9" t="str">
        <f t="shared" si="102"/>
        <v/>
      </c>
      <c r="CE180" s="15">
        <f t="shared" si="103"/>
        <v>0.91818181818181821</v>
      </c>
      <c r="CF180" s="15">
        <f t="shared" si="104"/>
        <v>2.6363636363636362</v>
      </c>
      <c r="CG180" s="15">
        <f t="shared" si="105"/>
        <v>0.34827586206896555</v>
      </c>
      <c r="CH180" s="9" t="str">
        <f t="shared" si="106"/>
        <v/>
      </c>
      <c r="CI180" s="9" t="str">
        <f t="shared" si="107"/>
        <v/>
      </c>
    </row>
    <row r="181" spans="1:87" x14ac:dyDescent="0.25">
      <c r="A181" s="33">
        <v>867</v>
      </c>
      <c r="B181" s="33">
        <v>974</v>
      </c>
      <c r="C181" s="17" t="s">
        <v>201</v>
      </c>
      <c r="D181" s="18">
        <v>5</v>
      </c>
      <c r="E181" s="34">
        <v>0</v>
      </c>
      <c r="F181" s="18">
        <v>0</v>
      </c>
      <c r="G181" s="34">
        <v>0</v>
      </c>
      <c r="H181" s="18">
        <v>0</v>
      </c>
      <c r="I181" s="34">
        <v>0</v>
      </c>
      <c r="J181" s="18">
        <v>0</v>
      </c>
      <c r="K181" s="34">
        <v>0</v>
      </c>
      <c r="L181" s="18">
        <v>0</v>
      </c>
      <c r="M181" s="34">
        <v>0</v>
      </c>
      <c r="N181" s="18">
        <v>0</v>
      </c>
      <c r="O181" s="34">
        <v>0</v>
      </c>
      <c r="P181" s="18">
        <v>0</v>
      </c>
      <c r="Q181" s="34">
        <v>0</v>
      </c>
      <c r="R181" s="18">
        <v>0</v>
      </c>
      <c r="S181" s="34">
        <v>0</v>
      </c>
      <c r="T181" s="18">
        <v>0</v>
      </c>
      <c r="U181" s="34">
        <v>0</v>
      </c>
      <c r="V181" s="18">
        <v>0</v>
      </c>
      <c r="W181" s="34">
        <v>0</v>
      </c>
      <c r="X181" s="18">
        <v>0</v>
      </c>
      <c r="Y181" s="34">
        <v>0</v>
      </c>
      <c r="Z181" s="18">
        <v>0</v>
      </c>
      <c r="AA181" s="34">
        <v>0</v>
      </c>
      <c r="AB181" s="18">
        <v>0</v>
      </c>
      <c r="AC181" s="34">
        <v>0</v>
      </c>
      <c r="AD181" s="18">
        <v>0</v>
      </c>
      <c r="AE181" s="34">
        <v>0</v>
      </c>
      <c r="AF181" s="18">
        <v>0</v>
      </c>
      <c r="AG181" s="34">
        <v>4</v>
      </c>
      <c r="AH181" s="18">
        <v>0</v>
      </c>
      <c r="AI181" s="34">
        <v>0</v>
      </c>
      <c r="AJ181" s="18">
        <v>0</v>
      </c>
      <c r="AK181" s="34">
        <v>0</v>
      </c>
      <c r="AL181" s="18">
        <v>0</v>
      </c>
      <c r="AM181" s="34">
        <v>0</v>
      </c>
      <c r="AN181" s="18">
        <v>0</v>
      </c>
      <c r="AO181" s="34">
        <v>0</v>
      </c>
      <c r="AP181" s="18">
        <v>0</v>
      </c>
      <c r="AQ181" s="34">
        <v>0</v>
      </c>
      <c r="AR181" s="18">
        <v>0</v>
      </c>
      <c r="AS181" s="34">
        <v>0</v>
      </c>
      <c r="AT181" s="18">
        <v>0</v>
      </c>
      <c r="AU181" s="34">
        <v>0</v>
      </c>
      <c r="AV181" s="18">
        <v>2</v>
      </c>
      <c r="AW181" s="34">
        <v>0</v>
      </c>
      <c r="AX181" s="18">
        <v>0</v>
      </c>
      <c r="AY181" s="34">
        <v>1</v>
      </c>
      <c r="AZ181" s="18">
        <v>0</v>
      </c>
      <c r="BA181" s="34">
        <v>0</v>
      </c>
      <c r="BB181" s="18">
        <v>0</v>
      </c>
      <c r="BC181" s="34">
        <v>0</v>
      </c>
      <c r="BD181" s="18">
        <v>0</v>
      </c>
      <c r="BE181" s="34">
        <v>0</v>
      </c>
      <c r="BF181" s="18">
        <v>0</v>
      </c>
      <c r="BG181" s="34">
        <v>0</v>
      </c>
      <c r="BH181" s="18">
        <v>0</v>
      </c>
      <c r="BI181" s="34">
        <v>0</v>
      </c>
      <c r="BJ181" s="18">
        <v>0</v>
      </c>
      <c r="BK181" s="34">
        <v>0</v>
      </c>
      <c r="BL181" s="18">
        <v>0</v>
      </c>
      <c r="BM181" s="34">
        <v>0</v>
      </c>
      <c r="BN181" s="38">
        <v>0</v>
      </c>
      <c r="BO181" s="39">
        <v>0</v>
      </c>
      <c r="BP181" s="39">
        <v>0</v>
      </c>
      <c r="BQ181" s="39">
        <v>0</v>
      </c>
      <c r="BR181" s="12">
        <f t="shared" si="90"/>
        <v>4.7619047619047616E-2</v>
      </c>
      <c r="BS181" s="12">
        <f t="shared" si="91"/>
        <v>0.21821789023599236</v>
      </c>
      <c r="BT181" s="12">
        <f t="shared" si="92"/>
        <v>0</v>
      </c>
      <c r="BU181" s="12">
        <f t="shared" si="93"/>
        <v>4</v>
      </c>
      <c r="BV181" s="14" t="str">
        <f t="shared" si="94"/>
        <v/>
      </c>
      <c r="BW181" s="14" t="str">
        <f t="shared" si="95"/>
        <v/>
      </c>
      <c r="BX181" s="14" t="str">
        <f t="shared" si="96"/>
        <v/>
      </c>
      <c r="BY181" s="14" t="str">
        <f t="shared" si="97"/>
        <v/>
      </c>
      <c r="BZ181" s="37" t="str">
        <f t="shared" si="98"/>
        <v/>
      </c>
      <c r="CA181" s="15">
        <f t="shared" si="99"/>
        <v>-2.3376623376623371E-2</v>
      </c>
      <c r="CB181" s="16">
        <f t="shared" si="100"/>
        <v>-0.4909090909090908</v>
      </c>
      <c r="CC181" s="9" t="str">
        <f t="shared" si="101"/>
        <v/>
      </c>
      <c r="CD181" s="9" t="str">
        <f t="shared" si="102"/>
        <v/>
      </c>
      <c r="CE181" s="15">
        <f t="shared" si="103"/>
        <v>0</v>
      </c>
      <c r="CF181" s="15">
        <f t="shared" si="104"/>
        <v>0</v>
      </c>
      <c r="CG181" s="15" t="e">
        <f t="shared" si="105"/>
        <v>#DIV/0!</v>
      </c>
      <c r="CH181" s="9" t="str">
        <f t="shared" si="106"/>
        <v/>
      </c>
      <c r="CI181" s="9" t="str">
        <f t="shared" si="107"/>
        <v/>
      </c>
    </row>
    <row r="182" spans="1:87" x14ac:dyDescent="0.25">
      <c r="A182" s="33">
        <v>868</v>
      </c>
      <c r="B182" s="33">
        <v>975</v>
      </c>
      <c r="C182" s="17" t="s">
        <v>202</v>
      </c>
      <c r="D182" s="18">
        <v>5</v>
      </c>
      <c r="E182" s="34">
        <v>0</v>
      </c>
      <c r="F182" s="18">
        <v>0</v>
      </c>
      <c r="G182" s="34">
        <v>0</v>
      </c>
      <c r="H182" s="18">
        <v>0</v>
      </c>
      <c r="I182" s="34">
        <v>0</v>
      </c>
      <c r="J182" s="18">
        <v>0</v>
      </c>
      <c r="K182" s="34">
        <v>0</v>
      </c>
      <c r="L182" s="18">
        <v>1</v>
      </c>
      <c r="M182" s="34">
        <v>11</v>
      </c>
      <c r="N182" s="18">
        <v>0</v>
      </c>
      <c r="O182" s="34">
        <v>0</v>
      </c>
      <c r="P182" s="18">
        <v>0</v>
      </c>
      <c r="Q182" s="34">
        <v>0</v>
      </c>
      <c r="R182" s="18">
        <v>15</v>
      </c>
      <c r="S182" s="34">
        <v>11</v>
      </c>
      <c r="T182" s="18">
        <v>0</v>
      </c>
      <c r="U182" s="34">
        <v>0</v>
      </c>
      <c r="V182" s="18">
        <v>0</v>
      </c>
      <c r="W182" s="34">
        <v>0</v>
      </c>
      <c r="X182" s="18">
        <v>0</v>
      </c>
      <c r="Y182" s="34">
        <v>0</v>
      </c>
      <c r="Z182" s="18">
        <v>0</v>
      </c>
      <c r="AA182" s="34">
        <v>0</v>
      </c>
      <c r="AB182" s="18">
        <v>0</v>
      </c>
      <c r="AC182" s="34">
        <v>0</v>
      </c>
      <c r="AD182" s="18">
        <v>0</v>
      </c>
      <c r="AE182" s="34">
        <v>0</v>
      </c>
      <c r="AF182" s="18">
        <v>0</v>
      </c>
      <c r="AG182" s="34">
        <v>3</v>
      </c>
      <c r="AH182" s="18">
        <v>3</v>
      </c>
      <c r="AI182" s="34">
        <v>0</v>
      </c>
      <c r="AJ182" s="18">
        <v>0</v>
      </c>
      <c r="AK182" s="34">
        <v>0</v>
      </c>
      <c r="AL182" s="18">
        <v>0</v>
      </c>
      <c r="AM182" s="34">
        <v>0</v>
      </c>
      <c r="AN182" s="18">
        <v>0</v>
      </c>
      <c r="AO182" s="34">
        <v>2</v>
      </c>
      <c r="AP182" s="18">
        <v>0</v>
      </c>
      <c r="AQ182" s="34">
        <v>0</v>
      </c>
      <c r="AR182" s="18">
        <v>0</v>
      </c>
      <c r="AS182" s="34">
        <v>0</v>
      </c>
      <c r="AT182" s="18">
        <v>0</v>
      </c>
      <c r="AU182" s="34">
        <v>0</v>
      </c>
      <c r="AV182" s="18">
        <v>0</v>
      </c>
      <c r="AW182" s="34">
        <v>0</v>
      </c>
      <c r="AX182" s="18">
        <v>0</v>
      </c>
      <c r="AY182" s="34">
        <v>0</v>
      </c>
      <c r="AZ182" s="18">
        <v>0</v>
      </c>
      <c r="BA182" s="34">
        <v>0</v>
      </c>
      <c r="BB182" s="18">
        <v>0</v>
      </c>
      <c r="BC182" s="34">
        <v>0</v>
      </c>
      <c r="BD182" s="18">
        <v>0</v>
      </c>
      <c r="BE182" s="34">
        <v>0</v>
      </c>
      <c r="BF182" s="18">
        <v>0</v>
      </c>
      <c r="BG182" s="34">
        <v>0</v>
      </c>
      <c r="BH182" s="18">
        <v>0</v>
      </c>
      <c r="BI182" s="34">
        <v>36</v>
      </c>
      <c r="BJ182" s="18">
        <v>0</v>
      </c>
      <c r="BK182" s="34">
        <v>0</v>
      </c>
      <c r="BL182" s="18">
        <v>0</v>
      </c>
      <c r="BM182" s="34">
        <v>0</v>
      </c>
      <c r="BN182" s="38">
        <v>0</v>
      </c>
      <c r="BO182" s="39">
        <v>0</v>
      </c>
      <c r="BP182" s="39">
        <v>0</v>
      </c>
      <c r="BQ182" s="39">
        <v>0</v>
      </c>
      <c r="BR182" s="12">
        <f t="shared" si="90"/>
        <v>1.7142857142857142</v>
      </c>
      <c r="BS182" s="12">
        <f t="shared" si="91"/>
        <v>7.855844048495725</v>
      </c>
      <c r="BT182" s="12">
        <f t="shared" si="92"/>
        <v>0</v>
      </c>
      <c r="BU182" s="12">
        <f t="shared" si="93"/>
        <v>36</v>
      </c>
      <c r="BV182" s="14" t="str">
        <f t="shared" si="94"/>
        <v/>
      </c>
      <c r="BW182" s="14" t="str">
        <f t="shared" si="95"/>
        <v/>
      </c>
      <c r="BX182" s="14" t="str">
        <f t="shared" si="96"/>
        <v/>
      </c>
      <c r="BY182" s="14" t="str">
        <f t="shared" si="97"/>
        <v/>
      </c>
      <c r="BZ182" s="37" t="str">
        <f t="shared" si="98"/>
        <v/>
      </c>
      <c r="CA182" s="15">
        <f t="shared" si="99"/>
        <v>0.2805194805194805</v>
      </c>
      <c r="CB182" s="16">
        <f t="shared" si="100"/>
        <v>0.16363636363636364</v>
      </c>
      <c r="CC182" s="9" t="str">
        <f t="shared" si="101"/>
        <v/>
      </c>
      <c r="CD182" s="9" t="str">
        <f t="shared" si="102"/>
        <v/>
      </c>
      <c r="CE182" s="15">
        <f t="shared" si="103"/>
        <v>0.32727272727272727</v>
      </c>
      <c r="CF182" s="15">
        <f t="shared" si="104"/>
        <v>3.2727272727272729</v>
      </c>
      <c r="CG182" s="15">
        <f t="shared" si="105"/>
        <v>9.9999999999999992E-2</v>
      </c>
      <c r="CH182" s="9" t="str">
        <f t="shared" si="106"/>
        <v/>
      </c>
      <c r="CI182" s="9" t="str">
        <f t="shared" si="107"/>
        <v/>
      </c>
    </row>
    <row r="183" spans="1:87" x14ac:dyDescent="0.25">
      <c r="A183" s="33">
        <v>870</v>
      </c>
      <c r="B183" s="33">
        <v>978</v>
      </c>
      <c r="C183" s="17" t="s">
        <v>203</v>
      </c>
      <c r="D183" s="18">
        <v>1</v>
      </c>
      <c r="E183" s="34">
        <v>0</v>
      </c>
      <c r="F183" s="18">
        <v>0</v>
      </c>
      <c r="G183" s="34">
        <v>17</v>
      </c>
      <c r="H183" s="18">
        <v>0</v>
      </c>
      <c r="I183" s="34">
        <v>3</v>
      </c>
      <c r="J183" s="18">
        <v>0</v>
      </c>
      <c r="K183" s="34">
        <v>35</v>
      </c>
      <c r="L183" s="18">
        <v>0</v>
      </c>
      <c r="M183" s="34">
        <v>0</v>
      </c>
      <c r="N183" s="18">
        <v>0</v>
      </c>
      <c r="O183" s="34">
        <v>0</v>
      </c>
      <c r="P183" s="18">
        <v>11</v>
      </c>
      <c r="Q183" s="34">
        <v>0</v>
      </c>
      <c r="R183" s="18">
        <v>6</v>
      </c>
      <c r="S183" s="34">
        <v>0</v>
      </c>
      <c r="T183" s="18">
        <v>0</v>
      </c>
      <c r="U183" s="34">
        <v>0</v>
      </c>
      <c r="V183" s="18">
        <v>0</v>
      </c>
      <c r="W183" s="34">
        <v>0</v>
      </c>
      <c r="X183" s="18">
        <v>0</v>
      </c>
      <c r="Y183" s="34">
        <v>261</v>
      </c>
      <c r="Z183" s="18">
        <v>156</v>
      </c>
      <c r="AA183" s="34">
        <v>16</v>
      </c>
      <c r="AB183" s="18">
        <v>22</v>
      </c>
      <c r="AC183" s="34">
        <v>8</v>
      </c>
      <c r="AD183" s="18">
        <v>28</v>
      </c>
      <c r="AE183" s="34">
        <v>30</v>
      </c>
      <c r="AF183" s="18">
        <v>135</v>
      </c>
      <c r="AG183" s="34">
        <v>475</v>
      </c>
      <c r="AH183" s="18">
        <v>158</v>
      </c>
      <c r="AI183" s="34">
        <v>194</v>
      </c>
      <c r="AJ183" s="18">
        <v>1038</v>
      </c>
      <c r="AK183" s="34">
        <v>28</v>
      </c>
      <c r="AL183" s="18">
        <v>2111</v>
      </c>
      <c r="AM183" s="34">
        <v>38</v>
      </c>
      <c r="AN183" s="18">
        <v>375</v>
      </c>
      <c r="AO183" s="34">
        <v>103</v>
      </c>
      <c r="AP183" s="18">
        <v>584</v>
      </c>
      <c r="AQ183" s="34">
        <v>162</v>
      </c>
      <c r="AR183" s="18">
        <v>41</v>
      </c>
      <c r="AS183" s="34">
        <v>115</v>
      </c>
      <c r="AT183" s="18">
        <v>62</v>
      </c>
      <c r="AU183" s="34">
        <v>219</v>
      </c>
      <c r="AV183" s="18">
        <v>421</v>
      </c>
      <c r="AW183" s="34">
        <v>137</v>
      </c>
      <c r="AX183" s="18">
        <v>137</v>
      </c>
      <c r="AY183" s="34">
        <v>262</v>
      </c>
      <c r="AZ183" s="18">
        <v>229</v>
      </c>
      <c r="BA183" s="34">
        <v>523</v>
      </c>
      <c r="BB183" s="18">
        <v>72</v>
      </c>
      <c r="BC183" s="34">
        <v>226</v>
      </c>
      <c r="BD183" s="18">
        <v>108</v>
      </c>
      <c r="BE183" s="34">
        <v>240</v>
      </c>
      <c r="BF183" s="18">
        <v>279</v>
      </c>
      <c r="BG183" s="34">
        <v>33</v>
      </c>
      <c r="BH183" s="18">
        <v>86</v>
      </c>
      <c r="BI183" s="34">
        <v>56</v>
      </c>
      <c r="BJ183" s="18">
        <v>39</v>
      </c>
      <c r="BK183" s="34">
        <v>243</v>
      </c>
      <c r="BL183" s="18">
        <v>60</v>
      </c>
      <c r="BM183" s="34">
        <v>34</v>
      </c>
      <c r="BN183" s="38">
        <v>71</v>
      </c>
      <c r="BO183" s="39">
        <v>4</v>
      </c>
      <c r="BP183" s="39">
        <v>38</v>
      </c>
      <c r="BQ183" s="39">
        <v>159</v>
      </c>
      <c r="BR183" s="12">
        <f t="shared" si="90"/>
        <v>144.57142857142858</v>
      </c>
      <c r="BS183" s="12">
        <f t="shared" si="91"/>
        <v>123.55710073831104</v>
      </c>
      <c r="BT183" s="12">
        <f t="shared" si="92"/>
        <v>108</v>
      </c>
      <c r="BU183" s="12">
        <f t="shared" si="93"/>
        <v>2111</v>
      </c>
      <c r="BV183" s="14" t="str">
        <f t="shared" si="94"/>
        <v/>
      </c>
      <c r="BW183" s="14" t="str">
        <f t="shared" si="95"/>
        <v/>
      </c>
      <c r="BX183" s="14" t="str">
        <f t="shared" si="96"/>
        <v/>
      </c>
      <c r="BY183" s="14" t="str">
        <f t="shared" si="97"/>
        <v/>
      </c>
      <c r="BZ183" s="37">
        <f t="shared" si="98"/>
        <v>0</v>
      </c>
      <c r="CA183" s="15">
        <f t="shared" si="99"/>
        <v>-6.9441558441558451</v>
      </c>
      <c r="CB183" s="16">
        <f t="shared" si="100"/>
        <v>-4.8032698526769675E-2</v>
      </c>
      <c r="CC183" s="9" t="str">
        <f t="shared" si="101"/>
        <v/>
      </c>
      <c r="CD183" s="9" t="str">
        <f t="shared" si="102"/>
        <v/>
      </c>
      <c r="CE183" s="15">
        <f t="shared" si="103"/>
        <v>-14.545454545454545</v>
      </c>
      <c r="CF183" s="15">
        <f t="shared" si="104"/>
        <v>127.63636363636364</v>
      </c>
      <c r="CG183" s="15">
        <f t="shared" si="105"/>
        <v>-0.11396011396011395</v>
      </c>
      <c r="CH183" s="9" t="str">
        <f t="shared" si="106"/>
        <v/>
      </c>
      <c r="CI183" s="9" t="str">
        <f t="shared" si="107"/>
        <v>decreasing</v>
      </c>
    </row>
    <row r="184" spans="1:87" x14ac:dyDescent="0.25">
      <c r="A184" s="33">
        <v>871</v>
      </c>
      <c r="B184" s="33">
        <v>979</v>
      </c>
      <c r="C184" s="17" t="s">
        <v>204</v>
      </c>
      <c r="D184" s="18">
        <v>3</v>
      </c>
      <c r="E184" s="34">
        <v>0</v>
      </c>
      <c r="F184" s="18">
        <v>0</v>
      </c>
      <c r="G184" s="34">
        <v>0</v>
      </c>
      <c r="H184" s="18">
        <v>0</v>
      </c>
      <c r="I184" s="34">
        <v>0</v>
      </c>
      <c r="J184" s="18">
        <v>0</v>
      </c>
      <c r="K184" s="34">
        <v>0</v>
      </c>
      <c r="L184" s="18">
        <v>0</v>
      </c>
      <c r="M184" s="34">
        <v>0</v>
      </c>
      <c r="N184" s="18">
        <v>0</v>
      </c>
      <c r="O184" s="34">
        <v>0</v>
      </c>
      <c r="P184" s="18">
        <v>0</v>
      </c>
      <c r="Q184" s="34">
        <v>0</v>
      </c>
      <c r="R184" s="18">
        <v>0</v>
      </c>
      <c r="S184" s="34">
        <v>0</v>
      </c>
      <c r="T184" s="18">
        <v>0</v>
      </c>
      <c r="U184" s="34">
        <v>0</v>
      </c>
      <c r="V184" s="18">
        <v>0</v>
      </c>
      <c r="W184" s="34">
        <v>0</v>
      </c>
      <c r="X184" s="18">
        <v>0</v>
      </c>
      <c r="Y184" s="34">
        <v>0</v>
      </c>
      <c r="Z184" s="18">
        <v>0</v>
      </c>
      <c r="AA184" s="34">
        <v>0</v>
      </c>
      <c r="AB184" s="18">
        <v>0</v>
      </c>
      <c r="AC184" s="34">
        <v>0</v>
      </c>
      <c r="AD184" s="18">
        <v>0</v>
      </c>
      <c r="AE184" s="34">
        <v>0</v>
      </c>
      <c r="AF184" s="18">
        <v>0</v>
      </c>
      <c r="AG184" s="34">
        <v>0</v>
      </c>
      <c r="AH184" s="18">
        <v>0</v>
      </c>
      <c r="AI184" s="34">
        <v>0</v>
      </c>
      <c r="AJ184" s="18">
        <v>0</v>
      </c>
      <c r="AK184" s="34">
        <v>0</v>
      </c>
      <c r="AL184" s="18">
        <v>0</v>
      </c>
      <c r="AM184" s="34">
        <v>0</v>
      </c>
      <c r="AN184" s="18">
        <v>0</v>
      </c>
      <c r="AO184" s="34">
        <v>0</v>
      </c>
      <c r="AP184" s="18">
        <v>0</v>
      </c>
      <c r="AQ184" s="34">
        <v>0</v>
      </c>
      <c r="AR184" s="18">
        <v>0</v>
      </c>
      <c r="AS184" s="34">
        <v>0</v>
      </c>
      <c r="AT184" s="18">
        <v>0</v>
      </c>
      <c r="AU184" s="34">
        <v>0</v>
      </c>
      <c r="AV184" s="18">
        <v>0</v>
      </c>
      <c r="AW184" s="34">
        <v>0</v>
      </c>
      <c r="AX184" s="18">
        <v>0</v>
      </c>
      <c r="AY184" s="34">
        <v>0</v>
      </c>
      <c r="AZ184" s="18">
        <v>0</v>
      </c>
      <c r="BA184" s="34">
        <v>0</v>
      </c>
      <c r="BB184" s="18">
        <v>0</v>
      </c>
      <c r="BC184" s="34">
        <v>0</v>
      </c>
      <c r="BD184" s="18">
        <v>0</v>
      </c>
      <c r="BE184" s="34">
        <v>2</v>
      </c>
      <c r="BF184" s="18">
        <v>3</v>
      </c>
      <c r="BG184" s="34">
        <v>18</v>
      </c>
      <c r="BH184" s="18">
        <v>38</v>
      </c>
      <c r="BI184" s="34">
        <v>6</v>
      </c>
      <c r="BJ184" s="18">
        <v>19</v>
      </c>
      <c r="BK184" s="34">
        <v>26</v>
      </c>
      <c r="BL184" s="18">
        <v>11</v>
      </c>
      <c r="BM184" s="34">
        <v>70</v>
      </c>
      <c r="BN184" s="38">
        <v>13</v>
      </c>
      <c r="BO184" s="39">
        <v>15</v>
      </c>
      <c r="BP184" s="39">
        <v>52</v>
      </c>
      <c r="BQ184" s="39">
        <v>106</v>
      </c>
      <c r="BR184" s="12">
        <f t="shared" si="90"/>
        <v>18.047619047619047</v>
      </c>
      <c r="BS184" s="12">
        <f t="shared" si="91"/>
        <v>27.720887775243042</v>
      </c>
      <c r="BT184" s="12">
        <f t="shared" si="92"/>
        <v>6</v>
      </c>
      <c r="BU184" s="12">
        <f t="shared" si="93"/>
        <v>106</v>
      </c>
      <c r="BV184" s="14" t="str">
        <f t="shared" si="94"/>
        <v>High</v>
      </c>
      <c r="BW184" s="14" t="str">
        <f t="shared" si="95"/>
        <v/>
      </c>
      <c r="BX184" s="14" t="str">
        <f t="shared" si="96"/>
        <v>Record</v>
      </c>
      <c r="BY184" s="14" t="str">
        <f t="shared" si="97"/>
        <v/>
      </c>
      <c r="BZ184" s="37">
        <f t="shared" si="98"/>
        <v>0.18181818181818182</v>
      </c>
      <c r="CA184" s="15">
        <f t="shared" si="99"/>
        <v>1.8844155844155843</v>
      </c>
      <c r="CB184" s="16">
        <f t="shared" si="100"/>
        <v>0.10441352842408251</v>
      </c>
      <c r="CC184" s="9" t="str">
        <f t="shared" si="101"/>
        <v/>
      </c>
      <c r="CD184" s="9" t="str">
        <f t="shared" si="102"/>
        <v/>
      </c>
      <c r="CE184" s="15">
        <f t="shared" si="103"/>
        <v>4.418181818181818</v>
      </c>
      <c r="CF184" s="15">
        <f t="shared" si="104"/>
        <v>17.545454545454547</v>
      </c>
      <c r="CG184" s="15">
        <f t="shared" si="105"/>
        <v>0.25181347150259065</v>
      </c>
      <c r="CH184" s="9" t="str">
        <f t="shared" si="106"/>
        <v/>
      </c>
      <c r="CI184" s="9" t="str">
        <f t="shared" si="107"/>
        <v/>
      </c>
    </row>
    <row r="185" spans="1:87" x14ac:dyDescent="0.25">
      <c r="A185" s="33">
        <v>873</v>
      </c>
      <c r="B185" s="33">
        <v>981</v>
      </c>
      <c r="C185" s="17" t="s">
        <v>205</v>
      </c>
      <c r="D185" s="18">
        <v>1</v>
      </c>
      <c r="E185" s="34">
        <v>125</v>
      </c>
      <c r="F185" s="18">
        <v>0</v>
      </c>
      <c r="G185" s="34">
        <v>49</v>
      </c>
      <c r="H185" s="18">
        <v>14</v>
      </c>
      <c r="I185" s="34">
        <v>40</v>
      </c>
      <c r="J185" s="18">
        <v>0</v>
      </c>
      <c r="K185" s="34">
        <v>2</v>
      </c>
      <c r="L185" s="18">
        <v>0</v>
      </c>
      <c r="M185" s="34">
        <v>5</v>
      </c>
      <c r="N185" s="18">
        <v>15</v>
      </c>
      <c r="O185" s="34">
        <v>0</v>
      </c>
      <c r="P185" s="18">
        <v>4</v>
      </c>
      <c r="Q185" s="34">
        <v>8</v>
      </c>
      <c r="R185" s="18">
        <v>30</v>
      </c>
      <c r="S185" s="34">
        <v>0</v>
      </c>
      <c r="T185" s="18">
        <v>0</v>
      </c>
      <c r="U185" s="34">
        <v>0</v>
      </c>
      <c r="V185" s="18">
        <v>0</v>
      </c>
      <c r="W185" s="34">
        <v>0</v>
      </c>
      <c r="X185" s="18">
        <v>0</v>
      </c>
      <c r="Y185" s="34">
        <v>206</v>
      </c>
      <c r="Z185" s="18">
        <v>149</v>
      </c>
      <c r="AA185" s="34">
        <v>102</v>
      </c>
      <c r="AB185" s="18">
        <v>113</v>
      </c>
      <c r="AC185" s="34">
        <v>18</v>
      </c>
      <c r="AD185" s="18">
        <v>168</v>
      </c>
      <c r="AE185" s="34">
        <v>62</v>
      </c>
      <c r="AF185" s="18">
        <v>54</v>
      </c>
      <c r="AG185" s="34">
        <v>132</v>
      </c>
      <c r="AH185" s="18">
        <v>75</v>
      </c>
      <c r="AI185" s="34">
        <v>126</v>
      </c>
      <c r="AJ185" s="18">
        <v>96</v>
      </c>
      <c r="AK185" s="34">
        <v>164</v>
      </c>
      <c r="AL185" s="18">
        <v>129</v>
      </c>
      <c r="AM185" s="34">
        <v>166</v>
      </c>
      <c r="AN185" s="18">
        <v>336</v>
      </c>
      <c r="AO185" s="34">
        <v>184</v>
      </c>
      <c r="AP185" s="18">
        <v>380</v>
      </c>
      <c r="AQ185" s="34">
        <v>427</v>
      </c>
      <c r="AR185" s="18">
        <v>258</v>
      </c>
      <c r="AS185" s="34">
        <v>412</v>
      </c>
      <c r="AT185" s="18">
        <v>201</v>
      </c>
      <c r="AU185" s="34">
        <v>241</v>
      </c>
      <c r="AV185" s="18">
        <v>229</v>
      </c>
      <c r="AW185" s="34">
        <v>292</v>
      </c>
      <c r="AX185" s="18">
        <v>477</v>
      </c>
      <c r="AY185" s="34">
        <v>246</v>
      </c>
      <c r="AZ185" s="18">
        <v>335</v>
      </c>
      <c r="BA185" s="34">
        <v>248</v>
      </c>
      <c r="BB185" s="18">
        <v>449</v>
      </c>
      <c r="BC185" s="34">
        <v>80</v>
      </c>
      <c r="BD185" s="18">
        <v>348</v>
      </c>
      <c r="BE185" s="34">
        <v>352</v>
      </c>
      <c r="BF185" s="18">
        <v>170</v>
      </c>
      <c r="BG185" s="34">
        <v>165</v>
      </c>
      <c r="BH185" s="18">
        <v>170</v>
      </c>
      <c r="BI185" s="34">
        <v>292</v>
      </c>
      <c r="BJ185" s="18">
        <v>73</v>
      </c>
      <c r="BK185" s="34">
        <v>118</v>
      </c>
      <c r="BL185" s="18">
        <v>153</v>
      </c>
      <c r="BM185" s="34">
        <v>207</v>
      </c>
      <c r="BN185" s="38">
        <v>57</v>
      </c>
      <c r="BO185" s="39">
        <v>102</v>
      </c>
      <c r="BP185" s="39">
        <v>155</v>
      </c>
      <c r="BQ185" s="39">
        <v>174</v>
      </c>
      <c r="BR185" s="12">
        <f t="shared" si="90"/>
        <v>222.04761904761904</v>
      </c>
      <c r="BS185" s="12">
        <f t="shared" si="91"/>
        <v>120.08183717385249</v>
      </c>
      <c r="BT185" s="12">
        <f t="shared" si="92"/>
        <v>174</v>
      </c>
      <c r="BU185" s="12">
        <f t="shared" si="93"/>
        <v>477</v>
      </c>
      <c r="BV185" s="14" t="str">
        <f t="shared" si="94"/>
        <v/>
      </c>
      <c r="BW185" s="14" t="str">
        <f t="shared" si="95"/>
        <v/>
      </c>
      <c r="BX185" s="14" t="str">
        <f t="shared" si="96"/>
        <v/>
      </c>
      <c r="BY185" s="14" t="str">
        <f t="shared" si="97"/>
        <v/>
      </c>
      <c r="BZ185" s="37">
        <f t="shared" si="98"/>
        <v>0</v>
      </c>
      <c r="CA185" s="15">
        <f t="shared" si="99"/>
        <v>-8.8376623376623371</v>
      </c>
      <c r="CB185" s="16">
        <f t="shared" si="100"/>
        <v>-3.9800752539332851E-2</v>
      </c>
      <c r="CC185" s="9" t="str">
        <f t="shared" si="101"/>
        <v/>
      </c>
      <c r="CD185" s="9" t="str">
        <f t="shared" si="102"/>
        <v/>
      </c>
      <c r="CE185" s="15">
        <f t="shared" si="103"/>
        <v>-8.3090909090909104</v>
      </c>
      <c r="CF185" s="15">
        <f t="shared" si="104"/>
        <v>193.45454545454547</v>
      </c>
      <c r="CG185" s="15">
        <f t="shared" si="105"/>
        <v>-4.2951127819548879E-2</v>
      </c>
      <c r="CH185" s="9" t="str">
        <f t="shared" si="106"/>
        <v/>
      </c>
      <c r="CI185" s="9" t="str">
        <f t="shared" si="107"/>
        <v/>
      </c>
    </row>
    <row r="186" spans="1:87" x14ac:dyDescent="0.25">
      <c r="A186" s="33">
        <v>877</v>
      </c>
      <c r="B186" s="33">
        <v>983</v>
      </c>
      <c r="C186" s="17" t="s">
        <v>206</v>
      </c>
      <c r="D186" s="18">
        <v>3</v>
      </c>
      <c r="E186" s="34">
        <v>20</v>
      </c>
      <c r="F186" s="18">
        <v>0</v>
      </c>
      <c r="G186" s="34">
        <v>0</v>
      </c>
      <c r="H186" s="18">
        <v>0</v>
      </c>
      <c r="I186" s="34">
        <v>23</v>
      </c>
      <c r="J186" s="18">
        <v>0</v>
      </c>
      <c r="K186" s="34">
        <v>0</v>
      </c>
      <c r="L186" s="18">
        <v>0</v>
      </c>
      <c r="M186" s="34">
        <v>0</v>
      </c>
      <c r="N186" s="18">
        <v>0</v>
      </c>
      <c r="O186" s="34">
        <v>0</v>
      </c>
      <c r="P186" s="18">
        <v>0</v>
      </c>
      <c r="Q186" s="34">
        <v>0</v>
      </c>
      <c r="R186" s="18">
        <v>0</v>
      </c>
      <c r="S186" s="34">
        <v>19</v>
      </c>
      <c r="T186" s="18">
        <v>0</v>
      </c>
      <c r="U186" s="34">
        <v>0</v>
      </c>
      <c r="V186" s="18">
        <v>0</v>
      </c>
      <c r="W186" s="34">
        <v>0</v>
      </c>
      <c r="X186" s="18">
        <v>28</v>
      </c>
      <c r="Y186" s="34">
        <v>38</v>
      </c>
      <c r="Z186" s="18">
        <v>12</v>
      </c>
      <c r="AA186" s="34">
        <v>0</v>
      </c>
      <c r="AB186" s="18">
        <v>27</v>
      </c>
      <c r="AC186" s="34">
        <v>3</v>
      </c>
      <c r="AD186" s="18">
        <v>119</v>
      </c>
      <c r="AE186" s="34">
        <v>0</v>
      </c>
      <c r="AF186" s="18">
        <v>301</v>
      </c>
      <c r="AG186" s="34">
        <v>291</v>
      </c>
      <c r="AH186" s="18">
        <v>150</v>
      </c>
      <c r="AI186" s="34">
        <v>322</v>
      </c>
      <c r="AJ186" s="18">
        <v>721</v>
      </c>
      <c r="AK186" s="34">
        <v>5</v>
      </c>
      <c r="AL186" s="18">
        <v>82</v>
      </c>
      <c r="AM186" s="34">
        <v>82</v>
      </c>
      <c r="AN186" s="18">
        <v>7</v>
      </c>
      <c r="AO186" s="34">
        <v>152</v>
      </c>
      <c r="AP186" s="18">
        <v>0</v>
      </c>
      <c r="AQ186" s="34">
        <v>0</v>
      </c>
      <c r="AR186" s="18">
        <v>0</v>
      </c>
      <c r="AS186" s="34">
        <v>234</v>
      </c>
      <c r="AT186" s="18">
        <v>0</v>
      </c>
      <c r="AU186" s="34">
        <v>29</v>
      </c>
      <c r="AV186" s="18">
        <v>0</v>
      </c>
      <c r="AW186" s="34">
        <v>2</v>
      </c>
      <c r="AX186" s="18">
        <v>0</v>
      </c>
      <c r="AY186" s="34">
        <v>4</v>
      </c>
      <c r="AZ186" s="18">
        <v>1</v>
      </c>
      <c r="BA186" s="34">
        <v>1</v>
      </c>
      <c r="BB186" s="18">
        <v>1</v>
      </c>
      <c r="BC186" s="34">
        <v>0</v>
      </c>
      <c r="BD186" s="18">
        <v>0</v>
      </c>
      <c r="BE186" s="34">
        <v>0</v>
      </c>
      <c r="BF186" s="18">
        <v>0</v>
      </c>
      <c r="BG186" s="34">
        <v>15</v>
      </c>
      <c r="BH186" s="18">
        <v>0</v>
      </c>
      <c r="BI186" s="34">
        <v>6</v>
      </c>
      <c r="BJ186" s="18">
        <v>0</v>
      </c>
      <c r="BK186" s="34">
        <v>102</v>
      </c>
      <c r="BL186" s="18">
        <v>3</v>
      </c>
      <c r="BM186" s="34">
        <v>0</v>
      </c>
      <c r="BN186" s="38">
        <v>282</v>
      </c>
      <c r="BO186" s="39">
        <v>0</v>
      </c>
      <c r="BP186" s="39">
        <v>0</v>
      </c>
      <c r="BQ186" s="39">
        <v>2</v>
      </c>
      <c r="BR186" s="12">
        <f t="shared" si="90"/>
        <v>19.952380952380953</v>
      </c>
      <c r="BS186" s="12">
        <f t="shared" si="91"/>
        <v>63.978493410267319</v>
      </c>
      <c r="BT186" s="12">
        <f t="shared" si="92"/>
        <v>1</v>
      </c>
      <c r="BU186" s="12">
        <f t="shared" si="93"/>
        <v>721</v>
      </c>
      <c r="BV186" s="14" t="str">
        <f t="shared" si="94"/>
        <v/>
      </c>
      <c r="BW186" s="14" t="str">
        <f t="shared" si="95"/>
        <v/>
      </c>
      <c r="BX186" s="14" t="str">
        <f t="shared" si="96"/>
        <v/>
      </c>
      <c r="BY186" s="14" t="str">
        <f t="shared" si="97"/>
        <v/>
      </c>
      <c r="BZ186" s="37" t="str">
        <f t="shared" si="98"/>
        <v/>
      </c>
      <c r="CA186" s="15">
        <f t="shared" si="99"/>
        <v>-2.1649350649350652</v>
      </c>
      <c r="CB186" s="16">
        <f t="shared" si="100"/>
        <v>-0.10850509871989586</v>
      </c>
      <c r="CC186" s="9" t="str">
        <f t="shared" si="101"/>
        <v/>
      </c>
      <c r="CD186" s="9" t="str">
        <f t="shared" si="102"/>
        <v/>
      </c>
      <c r="CE186" s="15">
        <f t="shared" si="103"/>
        <v>2.8090909090909095</v>
      </c>
      <c r="CF186" s="15">
        <f t="shared" si="104"/>
        <v>11.454545454545455</v>
      </c>
      <c r="CG186" s="15">
        <f t="shared" si="105"/>
        <v>0.24523809523809526</v>
      </c>
      <c r="CH186" s="9" t="str">
        <f t="shared" si="106"/>
        <v/>
      </c>
      <c r="CI186" s="9" t="str">
        <f t="shared" si="107"/>
        <v/>
      </c>
    </row>
    <row r="187" spans="1:87" x14ac:dyDescent="0.25">
      <c r="A187" s="33">
        <v>879</v>
      </c>
      <c r="B187" s="33">
        <v>985</v>
      </c>
      <c r="C187" s="17" t="s">
        <v>207</v>
      </c>
      <c r="D187" s="18">
        <v>1</v>
      </c>
      <c r="E187" s="34">
        <v>395</v>
      </c>
      <c r="F187" s="18">
        <v>0</v>
      </c>
      <c r="G187" s="34">
        <v>438</v>
      </c>
      <c r="H187" s="18">
        <v>214</v>
      </c>
      <c r="I187" s="34">
        <v>348</v>
      </c>
      <c r="J187" s="18">
        <v>0</v>
      </c>
      <c r="K187" s="34">
        <v>310</v>
      </c>
      <c r="L187" s="18">
        <v>280</v>
      </c>
      <c r="M187" s="34">
        <v>1000</v>
      </c>
      <c r="N187" s="18">
        <v>620</v>
      </c>
      <c r="O187" s="34">
        <v>45</v>
      </c>
      <c r="P187" s="18">
        <v>1100</v>
      </c>
      <c r="Q187" s="34">
        <v>190</v>
      </c>
      <c r="R187" s="18">
        <v>55</v>
      </c>
      <c r="S187" s="34">
        <v>250</v>
      </c>
      <c r="T187" s="18">
        <v>0</v>
      </c>
      <c r="U187" s="34">
        <v>400</v>
      </c>
      <c r="V187" s="18">
        <v>0</v>
      </c>
      <c r="W187" s="34">
        <v>200</v>
      </c>
      <c r="X187" s="18">
        <v>807</v>
      </c>
      <c r="Y187" s="34">
        <v>879</v>
      </c>
      <c r="Z187" s="18">
        <v>1454</v>
      </c>
      <c r="AA187" s="34">
        <v>510</v>
      </c>
      <c r="AB187" s="18">
        <v>471</v>
      </c>
      <c r="AC187" s="34">
        <v>578</v>
      </c>
      <c r="AD187" s="18">
        <v>843</v>
      </c>
      <c r="AE187" s="34">
        <v>1286</v>
      </c>
      <c r="AF187" s="18">
        <v>2064</v>
      </c>
      <c r="AG187" s="34">
        <v>790</v>
      </c>
      <c r="AH187" s="18">
        <v>2924</v>
      </c>
      <c r="AI187" s="34">
        <v>1086</v>
      </c>
      <c r="AJ187" s="18">
        <v>1621</v>
      </c>
      <c r="AK187" s="34">
        <v>1345</v>
      </c>
      <c r="AL187" s="18">
        <v>1362</v>
      </c>
      <c r="AM187" s="34">
        <v>1266</v>
      </c>
      <c r="AN187" s="18">
        <v>1469</v>
      </c>
      <c r="AO187" s="34">
        <v>2598</v>
      </c>
      <c r="AP187" s="18">
        <v>1364</v>
      </c>
      <c r="AQ187" s="34">
        <v>1357</v>
      </c>
      <c r="AR187" s="18">
        <v>1925</v>
      </c>
      <c r="AS187" s="34">
        <v>1715</v>
      </c>
      <c r="AT187" s="18">
        <v>1682</v>
      </c>
      <c r="AU187" s="34">
        <v>1679</v>
      </c>
      <c r="AV187" s="18">
        <v>2082</v>
      </c>
      <c r="AW187" s="34">
        <v>1107</v>
      </c>
      <c r="AX187" s="18">
        <v>3255</v>
      </c>
      <c r="AY187" s="34">
        <v>1742</v>
      </c>
      <c r="AZ187" s="18">
        <v>3276</v>
      </c>
      <c r="BA187" s="34">
        <v>1741</v>
      </c>
      <c r="BB187" s="18">
        <v>5515</v>
      </c>
      <c r="BC187" s="34">
        <v>2194</v>
      </c>
      <c r="BD187" s="18">
        <v>1616</v>
      </c>
      <c r="BE187" s="34">
        <v>1929</v>
      </c>
      <c r="BF187" s="18">
        <v>1318</v>
      </c>
      <c r="BG187" s="34">
        <v>1078</v>
      </c>
      <c r="BH187" s="18">
        <v>564</v>
      </c>
      <c r="BI187" s="34">
        <v>1802</v>
      </c>
      <c r="BJ187" s="18">
        <v>3872</v>
      </c>
      <c r="BK187" s="34">
        <v>2718</v>
      </c>
      <c r="BL187" s="18">
        <v>3296</v>
      </c>
      <c r="BM187" s="34">
        <v>2336</v>
      </c>
      <c r="BN187" s="38">
        <v>3214</v>
      </c>
      <c r="BO187" s="39">
        <v>616</v>
      </c>
      <c r="BP187" s="39">
        <v>3110</v>
      </c>
      <c r="BQ187" s="39">
        <v>6710</v>
      </c>
      <c r="BR187" s="12">
        <f t="shared" si="90"/>
        <v>2524.2380952380954</v>
      </c>
      <c r="BS187" s="12">
        <f t="shared" si="91"/>
        <v>1532.0361583448971</v>
      </c>
      <c r="BT187" s="12">
        <f t="shared" si="92"/>
        <v>2194</v>
      </c>
      <c r="BU187" s="12">
        <f t="shared" si="93"/>
        <v>6710</v>
      </c>
      <c r="BV187" s="14" t="str">
        <f t="shared" si="94"/>
        <v/>
      </c>
      <c r="BW187" s="14" t="str">
        <f t="shared" si="95"/>
        <v/>
      </c>
      <c r="BX187" s="14" t="str">
        <f t="shared" si="96"/>
        <v/>
      </c>
      <c r="BY187" s="14" t="str">
        <f t="shared" si="97"/>
        <v/>
      </c>
      <c r="BZ187" s="37">
        <f t="shared" si="98"/>
        <v>0</v>
      </c>
      <c r="CA187" s="15">
        <f t="shared" si="99"/>
        <v>26.285714285714285</v>
      </c>
      <c r="CB187" s="16">
        <f t="shared" si="100"/>
        <v>1.0413326038974513E-2</v>
      </c>
      <c r="CC187" s="9" t="str">
        <f t="shared" si="101"/>
        <v/>
      </c>
      <c r="CD187" s="9" t="str">
        <f t="shared" si="102"/>
        <v/>
      </c>
      <c r="CE187" s="15">
        <f t="shared" si="103"/>
        <v>142.08181818181819</v>
      </c>
      <c r="CF187" s="15">
        <f t="shared" si="104"/>
        <v>2065.7272727272725</v>
      </c>
      <c r="CG187" s="15">
        <f t="shared" si="105"/>
        <v>6.8780530739779092E-2</v>
      </c>
      <c r="CH187" s="9" t="str">
        <f t="shared" si="106"/>
        <v>increasing</v>
      </c>
      <c r="CI187" s="9" t="str">
        <f t="shared" si="107"/>
        <v/>
      </c>
    </row>
    <row r="188" spans="1:87" x14ac:dyDescent="0.25">
      <c r="A188" s="44"/>
      <c r="B188" s="45"/>
      <c r="C188" s="17"/>
      <c r="D188" s="18"/>
      <c r="E188" s="34"/>
      <c r="F188" s="18"/>
      <c r="G188" s="34"/>
      <c r="H188" s="18"/>
      <c r="I188" s="34"/>
      <c r="J188" s="18"/>
      <c r="K188" s="34"/>
      <c r="L188" s="18"/>
      <c r="M188" s="34"/>
      <c r="N188" s="18"/>
      <c r="O188" s="34"/>
      <c r="P188" s="18"/>
      <c r="Q188" s="34"/>
      <c r="R188" s="18"/>
      <c r="S188" s="34"/>
      <c r="T188" s="18"/>
      <c r="U188" s="34"/>
      <c r="V188" s="18"/>
      <c r="W188" s="34"/>
      <c r="X188" s="18"/>
      <c r="Y188" s="34"/>
      <c r="Z188" s="18"/>
      <c r="AA188" s="34"/>
      <c r="AB188" s="18"/>
      <c r="AC188" s="34"/>
      <c r="AD188" s="18"/>
      <c r="AE188" s="34"/>
      <c r="AF188" s="18"/>
      <c r="AG188" s="34"/>
      <c r="AH188" s="18"/>
      <c r="AI188" s="34"/>
      <c r="AJ188" s="18"/>
      <c r="AK188" s="34"/>
      <c r="AL188" s="18"/>
      <c r="AM188" s="34"/>
      <c r="AN188" s="18"/>
      <c r="AO188" s="34"/>
      <c r="AP188" s="18"/>
      <c r="AQ188" s="34"/>
      <c r="AR188" s="18"/>
      <c r="AS188" s="34"/>
      <c r="AT188" s="18"/>
      <c r="AU188" s="34"/>
      <c r="AV188" s="18"/>
      <c r="AW188" s="34"/>
      <c r="AX188" s="18"/>
      <c r="AY188" s="34"/>
      <c r="AZ188" s="18"/>
      <c r="BA188" s="34"/>
      <c r="BB188" s="18"/>
      <c r="BC188" s="34"/>
      <c r="BD188" s="18"/>
      <c r="BE188" s="34"/>
      <c r="BF188" s="18"/>
      <c r="BG188" s="34"/>
      <c r="BH188" s="18"/>
      <c r="BI188" s="34"/>
      <c r="BJ188" s="18"/>
      <c r="BK188" s="34"/>
      <c r="BL188" s="18"/>
      <c r="BM188" s="34"/>
      <c r="BN188" s="18"/>
      <c r="BO188" s="46"/>
      <c r="BP188" s="46"/>
      <c r="BQ188" s="46">
        <v>3</v>
      </c>
      <c r="BZ188" s="37"/>
    </row>
    <row r="189" spans="1:87" x14ac:dyDescent="0.25">
      <c r="C189" s="17" t="s">
        <v>208</v>
      </c>
      <c r="D189" s="18"/>
      <c r="E189" s="34">
        <f t="shared" ref="E189:AJ189" si="108">SUM(E3:E187)</f>
        <v>2765</v>
      </c>
      <c r="F189" s="18">
        <f t="shared" si="108"/>
        <v>0</v>
      </c>
      <c r="G189" s="34">
        <f t="shared" si="108"/>
        <v>2071</v>
      </c>
      <c r="H189" s="18">
        <f t="shared" si="108"/>
        <v>2275</v>
      </c>
      <c r="I189" s="34">
        <f t="shared" si="108"/>
        <v>2689</v>
      </c>
      <c r="J189" s="18">
        <f t="shared" si="108"/>
        <v>0</v>
      </c>
      <c r="K189" s="34">
        <f t="shared" si="108"/>
        <v>3328</v>
      </c>
      <c r="L189" s="18">
        <f t="shared" si="108"/>
        <v>2573</v>
      </c>
      <c r="M189" s="34">
        <f t="shared" si="108"/>
        <v>3898</v>
      </c>
      <c r="N189" s="18">
        <f t="shared" si="108"/>
        <v>2403</v>
      </c>
      <c r="O189" s="34">
        <f t="shared" si="108"/>
        <v>2473</v>
      </c>
      <c r="P189" s="18">
        <f t="shared" si="108"/>
        <v>4303</v>
      </c>
      <c r="Q189" s="34">
        <f t="shared" si="108"/>
        <v>3336</v>
      </c>
      <c r="R189" s="18">
        <f t="shared" si="108"/>
        <v>2904</v>
      </c>
      <c r="S189" s="34">
        <f t="shared" si="108"/>
        <v>2512</v>
      </c>
      <c r="T189" s="18">
        <f t="shared" si="108"/>
        <v>0</v>
      </c>
      <c r="U189" s="34">
        <f t="shared" si="108"/>
        <v>3022</v>
      </c>
      <c r="V189" s="18">
        <f t="shared" si="108"/>
        <v>0</v>
      </c>
      <c r="W189" s="34">
        <f t="shared" si="108"/>
        <v>1641</v>
      </c>
      <c r="X189" s="18">
        <f t="shared" si="108"/>
        <v>12320</v>
      </c>
      <c r="Y189" s="34">
        <f t="shared" si="108"/>
        <v>13255</v>
      </c>
      <c r="Z189" s="18">
        <f t="shared" si="108"/>
        <v>14836</v>
      </c>
      <c r="AA189" s="34">
        <f t="shared" si="108"/>
        <v>11266</v>
      </c>
      <c r="AB189" s="18">
        <f t="shared" si="108"/>
        <v>10823</v>
      </c>
      <c r="AC189" s="34">
        <f t="shared" si="108"/>
        <v>8563</v>
      </c>
      <c r="AD189" s="18">
        <f t="shared" si="108"/>
        <v>20019</v>
      </c>
      <c r="AE189" s="34">
        <f t="shared" si="108"/>
        <v>12095</v>
      </c>
      <c r="AF189" s="18">
        <f t="shared" si="108"/>
        <v>20537</v>
      </c>
      <c r="AG189" s="34">
        <f t="shared" si="108"/>
        <v>14201</v>
      </c>
      <c r="AH189" s="18">
        <f t="shared" si="108"/>
        <v>15091</v>
      </c>
      <c r="AI189" s="34">
        <f t="shared" si="108"/>
        <v>20407</v>
      </c>
      <c r="AJ189" s="18">
        <f t="shared" si="108"/>
        <v>20047</v>
      </c>
      <c r="AK189" s="34">
        <f t="shared" ref="AK189:BQ189" si="109">SUM(AK3:AK187)</f>
        <v>12698</v>
      </c>
      <c r="AL189" s="18">
        <f t="shared" si="109"/>
        <v>18874</v>
      </c>
      <c r="AM189" s="34">
        <f t="shared" si="109"/>
        <v>11281</v>
      </c>
      <c r="AN189" s="18">
        <f t="shared" si="109"/>
        <v>13478</v>
      </c>
      <c r="AO189" s="34">
        <f t="shared" si="109"/>
        <v>14121</v>
      </c>
      <c r="AP189" s="18">
        <f t="shared" si="109"/>
        <v>12051</v>
      </c>
      <c r="AQ189" s="34">
        <f t="shared" si="109"/>
        <v>16059</v>
      </c>
      <c r="AR189" s="18">
        <f t="shared" si="109"/>
        <v>23002</v>
      </c>
      <c r="AS189" s="34">
        <f t="shared" si="109"/>
        <v>23610</v>
      </c>
      <c r="AT189" s="18">
        <f t="shared" si="109"/>
        <v>14810</v>
      </c>
      <c r="AU189" s="34">
        <f t="shared" si="109"/>
        <v>15844</v>
      </c>
      <c r="AV189" s="18">
        <f t="shared" si="109"/>
        <v>22897</v>
      </c>
      <c r="AW189" s="34">
        <f t="shared" si="109"/>
        <v>15997</v>
      </c>
      <c r="AX189" s="18">
        <f t="shared" si="109"/>
        <v>18415</v>
      </c>
      <c r="AY189" s="34">
        <f t="shared" si="109"/>
        <v>85054</v>
      </c>
      <c r="AZ189" s="18">
        <f t="shared" si="109"/>
        <v>26976</v>
      </c>
      <c r="BA189" s="34">
        <f t="shared" si="109"/>
        <v>19378</v>
      </c>
      <c r="BB189" s="18">
        <f t="shared" si="109"/>
        <v>35635</v>
      </c>
      <c r="BC189" s="34">
        <f t="shared" si="109"/>
        <v>29983</v>
      </c>
      <c r="BD189" s="18">
        <f t="shared" si="109"/>
        <v>30114</v>
      </c>
      <c r="BE189" s="34">
        <f t="shared" si="109"/>
        <v>29636</v>
      </c>
      <c r="BF189" s="18">
        <f t="shared" si="109"/>
        <v>19988</v>
      </c>
      <c r="BG189" s="34">
        <f t="shared" si="109"/>
        <v>38288</v>
      </c>
      <c r="BH189" s="18">
        <f t="shared" si="109"/>
        <v>16701</v>
      </c>
      <c r="BI189" s="34">
        <f t="shared" si="109"/>
        <v>37357</v>
      </c>
      <c r="BJ189" s="18">
        <f t="shared" si="109"/>
        <v>27358</v>
      </c>
      <c r="BK189" s="34">
        <f t="shared" si="109"/>
        <v>53916</v>
      </c>
      <c r="BL189" s="18">
        <f t="shared" si="109"/>
        <v>34640</v>
      </c>
      <c r="BM189" s="18">
        <f t="shared" si="109"/>
        <v>61703</v>
      </c>
      <c r="BN189" s="18">
        <f t="shared" si="109"/>
        <v>61632</v>
      </c>
      <c r="BO189" s="18">
        <f t="shared" si="109"/>
        <v>317393</v>
      </c>
      <c r="BP189" s="18">
        <f t="shared" si="109"/>
        <v>65166</v>
      </c>
      <c r="BQ189" s="18">
        <f t="shared" si="109"/>
        <v>75768</v>
      </c>
    </row>
    <row r="190" spans="1:87" x14ac:dyDescent="0.25">
      <c r="C190" s="47" t="s">
        <v>209</v>
      </c>
      <c r="D190" s="48"/>
      <c r="E190" s="49">
        <f>COUNTIF(E$3:E$53,"&gt;0")+IF(SUM(E$54:E$55)&gt;0,1,0)+COUNTIF(E$56:E$63,"&gt;0")+IF(SUM(E$64:E$65)&gt;0,1,0)+COUNTIF(E$66:E$164,"&gt;0")+IF(SUM(E$165:E$168)&gt;0,1,0)+COUNTIF(E$169:E$187,"&gt;0")</f>
        <v>41</v>
      </c>
      <c r="F190" s="48">
        <f t="shared" ref="F190:AK190" si="110">COUNTIF(F3:F53,"&gt;0")+IF(SUM(F54:F55)&gt;0,1,0)+COUNTIF(F56:F63,"&gt;0")+IF(SUM(F64:F65)&gt;0,1,0)+COUNTIF(F66:F164,"&gt;0")+IF(SUM(F165:F168)&gt;0,1,0)+COUNTIF(F169:F187,"&gt;0")</f>
        <v>0</v>
      </c>
      <c r="G190" s="49">
        <f t="shared" si="110"/>
        <v>33</v>
      </c>
      <c r="H190" s="48">
        <f t="shared" si="110"/>
        <v>36</v>
      </c>
      <c r="I190" s="49">
        <f t="shared" si="110"/>
        <v>40</v>
      </c>
      <c r="J190" s="48">
        <f t="shared" si="110"/>
        <v>0</v>
      </c>
      <c r="K190" s="49">
        <f t="shared" si="110"/>
        <v>32</v>
      </c>
      <c r="L190" s="48">
        <f t="shared" si="110"/>
        <v>31</v>
      </c>
      <c r="M190" s="49">
        <f t="shared" si="110"/>
        <v>31</v>
      </c>
      <c r="N190" s="48">
        <f t="shared" si="110"/>
        <v>25</v>
      </c>
      <c r="O190" s="49">
        <f t="shared" si="110"/>
        <v>30</v>
      </c>
      <c r="P190" s="48">
        <f t="shared" si="110"/>
        <v>46</v>
      </c>
      <c r="Q190" s="49">
        <f t="shared" si="110"/>
        <v>46</v>
      </c>
      <c r="R190" s="48">
        <f t="shared" si="110"/>
        <v>27</v>
      </c>
      <c r="S190" s="49">
        <f t="shared" si="110"/>
        <v>35</v>
      </c>
      <c r="T190" s="48">
        <f t="shared" si="110"/>
        <v>0</v>
      </c>
      <c r="U190" s="49">
        <f t="shared" si="110"/>
        <v>32</v>
      </c>
      <c r="V190" s="48">
        <f t="shared" si="110"/>
        <v>0</v>
      </c>
      <c r="W190" s="49">
        <f t="shared" si="110"/>
        <v>43</v>
      </c>
      <c r="X190" s="48">
        <f t="shared" si="110"/>
        <v>67</v>
      </c>
      <c r="Y190" s="49">
        <f t="shared" si="110"/>
        <v>78</v>
      </c>
      <c r="Z190" s="48">
        <f t="shared" si="110"/>
        <v>82</v>
      </c>
      <c r="AA190" s="49">
        <f t="shared" si="110"/>
        <v>76</v>
      </c>
      <c r="AB190" s="48">
        <f t="shared" si="110"/>
        <v>72</v>
      </c>
      <c r="AC190" s="49">
        <f t="shared" si="110"/>
        <v>71</v>
      </c>
      <c r="AD190" s="48">
        <f t="shared" si="110"/>
        <v>87</v>
      </c>
      <c r="AE190" s="49">
        <f t="shared" si="110"/>
        <v>88</v>
      </c>
      <c r="AF190" s="48">
        <f t="shared" si="110"/>
        <v>98</v>
      </c>
      <c r="AG190" s="49">
        <f t="shared" si="110"/>
        <v>90</v>
      </c>
      <c r="AH190" s="48">
        <f t="shared" si="110"/>
        <v>75</v>
      </c>
      <c r="AI190" s="49">
        <f t="shared" si="110"/>
        <v>84</v>
      </c>
      <c r="AJ190" s="48">
        <f t="shared" si="110"/>
        <v>98</v>
      </c>
      <c r="AK190" s="49">
        <f t="shared" si="110"/>
        <v>87</v>
      </c>
      <c r="AL190" s="48">
        <f t="shared" ref="AL190:BQ190" si="111">COUNTIF(AL3:AL53,"&gt;0")+IF(SUM(AL54:AL55)&gt;0,1,0)+COUNTIF(AL56:AL63,"&gt;0")+IF(SUM(AL64:AL65)&gt;0,1,0)+COUNTIF(AL66:AL164,"&gt;0")+IF(SUM(AL165:AL168)&gt;0,1,0)+COUNTIF(AL169:AL187,"&gt;0")</f>
        <v>95</v>
      </c>
      <c r="AM190" s="49">
        <f t="shared" si="111"/>
        <v>91</v>
      </c>
      <c r="AN190" s="48">
        <f t="shared" si="111"/>
        <v>88</v>
      </c>
      <c r="AO190" s="49">
        <f t="shared" si="111"/>
        <v>94</v>
      </c>
      <c r="AP190" s="48">
        <f t="shared" si="111"/>
        <v>91</v>
      </c>
      <c r="AQ190" s="49">
        <f t="shared" si="111"/>
        <v>93</v>
      </c>
      <c r="AR190" s="48">
        <f t="shared" si="111"/>
        <v>89</v>
      </c>
      <c r="AS190" s="49">
        <f t="shared" si="111"/>
        <v>91</v>
      </c>
      <c r="AT190" s="48">
        <f t="shared" si="111"/>
        <v>92</v>
      </c>
      <c r="AU190" s="49">
        <f t="shared" si="111"/>
        <v>92</v>
      </c>
      <c r="AV190" s="48">
        <f t="shared" si="111"/>
        <v>93</v>
      </c>
      <c r="AW190" s="49">
        <f t="shared" si="111"/>
        <v>93</v>
      </c>
      <c r="AX190" s="48">
        <f t="shared" si="111"/>
        <v>88</v>
      </c>
      <c r="AY190" s="49">
        <f t="shared" si="111"/>
        <v>99</v>
      </c>
      <c r="AZ190" s="48">
        <f t="shared" si="111"/>
        <v>98</v>
      </c>
      <c r="BA190" s="49">
        <f t="shared" si="111"/>
        <v>99</v>
      </c>
      <c r="BB190" s="48">
        <f t="shared" si="111"/>
        <v>91</v>
      </c>
      <c r="BC190" s="49">
        <f t="shared" si="111"/>
        <v>96</v>
      </c>
      <c r="BD190" s="48">
        <f t="shared" si="111"/>
        <v>103</v>
      </c>
      <c r="BE190" s="49">
        <f t="shared" si="111"/>
        <v>92</v>
      </c>
      <c r="BF190" s="48">
        <f t="shared" si="111"/>
        <v>99</v>
      </c>
      <c r="BG190" s="49">
        <f t="shared" si="111"/>
        <v>90</v>
      </c>
      <c r="BH190" s="48">
        <f t="shared" si="111"/>
        <v>90</v>
      </c>
      <c r="BI190" s="49">
        <f t="shared" si="111"/>
        <v>104</v>
      </c>
      <c r="BJ190" s="48">
        <f t="shared" si="111"/>
        <v>100</v>
      </c>
      <c r="BK190" s="49">
        <f t="shared" si="111"/>
        <v>103</v>
      </c>
      <c r="BL190" s="48">
        <f t="shared" si="111"/>
        <v>98</v>
      </c>
      <c r="BM190" s="48">
        <f t="shared" si="111"/>
        <v>83</v>
      </c>
      <c r="BN190" s="48">
        <f t="shared" si="111"/>
        <v>91</v>
      </c>
      <c r="BO190" s="48">
        <f t="shared" si="111"/>
        <v>83</v>
      </c>
      <c r="BP190" s="48">
        <f t="shared" si="111"/>
        <v>79</v>
      </c>
      <c r="BQ190" s="48">
        <f t="shared" si="111"/>
        <v>93</v>
      </c>
    </row>
    <row r="191" spans="1:87" x14ac:dyDescent="0.25">
      <c r="C191" s="47" t="s">
        <v>210</v>
      </c>
      <c r="D191" s="48"/>
      <c r="E191" s="49">
        <f t="shared" ref="E191:AJ191" si="112">COUNTIF(E$3:E$53,"=1")+IF(SUM(E$54:E$55)=1,1,0)+COUNTIF(E$56:E$63,"=1")+IF(SUM(E$64:E$65)=1,1,0)+COUNTIF(E$66:E$164,"=1")+IF(SUM(E$165:E$168)=1,1,0)+COUNTIF(E$169:E$187,"=1")</f>
        <v>9</v>
      </c>
      <c r="F191" s="48">
        <f t="shared" si="112"/>
        <v>0</v>
      </c>
      <c r="G191" s="49">
        <f t="shared" si="112"/>
        <v>1</v>
      </c>
      <c r="H191" s="48">
        <f t="shared" si="112"/>
        <v>8</v>
      </c>
      <c r="I191" s="49">
        <f t="shared" si="112"/>
        <v>8</v>
      </c>
      <c r="J191" s="48">
        <f t="shared" si="112"/>
        <v>0</v>
      </c>
      <c r="K191" s="49">
        <f t="shared" si="112"/>
        <v>9</v>
      </c>
      <c r="L191" s="48">
        <f t="shared" si="112"/>
        <v>6</v>
      </c>
      <c r="M191" s="49">
        <f t="shared" si="112"/>
        <v>8</v>
      </c>
      <c r="N191" s="48">
        <f t="shared" si="112"/>
        <v>6</v>
      </c>
      <c r="O191" s="49">
        <f t="shared" si="112"/>
        <v>8</v>
      </c>
      <c r="P191" s="48">
        <f t="shared" si="112"/>
        <v>10</v>
      </c>
      <c r="Q191" s="49">
        <f t="shared" si="112"/>
        <v>7</v>
      </c>
      <c r="R191" s="48">
        <f t="shared" si="112"/>
        <v>7</v>
      </c>
      <c r="S191" s="49">
        <f t="shared" si="112"/>
        <v>9</v>
      </c>
      <c r="T191" s="48">
        <f t="shared" si="112"/>
        <v>0</v>
      </c>
      <c r="U191" s="49">
        <f t="shared" si="112"/>
        <v>10</v>
      </c>
      <c r="V191" s="48">
        <f t="shared" si="112"/>
        <v>0</v>
      </c>
      <c r="W191" s="49">
        <f t="shared" si="112"/>
        <v>9</v>
      </c>
      <c r="X191" s="48">
        <f t="shared" si="112"/>
        <v>6</v>
      </c>
      <c r="Y191" s="49">
        <f t="shared" si="112"/>
        <v>12</v>
      </c>
      <c r="Z191" s="48">
        <f t="shared" si="112"/>
        <v>9</v>
      </c>
      <c r="AA191" s="49">
        <f t="shared" si="112"/>
        <v>11</v>
      </c>
      <c r="AB191" s="48">
        <f t="shared" si="112"/>
        <v>6</v>
      </c>
      <c r="AC191" s="49">
        <f t="shared" si="112"/>
        <v>12</v>
      </c>
      <c r="AD191" s="48">
        <f t="shared" si="112"/>
        <v>12</v>
      </c>
      <c r="AE191" s="49">
        <f t="shared" si="112"/>
        <v>14</v>
      </c>
      <c r="AF191" s="48">
        <f t="shared" si="112"/>
        <v>11</v>
      </c>
      <c r="AG191" s="49">
        <f t="shared" si="112"/>
        <v>16</v>
      </c>
      <c r="AH191" s="48">
        <f t="shared" si="112"/>
        <v>8</v>
      </c>
      <c r="AI191" s="49">
        <f t="shared" si="112"/>
        <v>11</v>
      </c>
      <c r="AJ191" s="48">
        <f t="shared" si="112"/>
        <v>10</v>
      </c>
      <c r="AK191" s="49">
        <f t="shared" ref="AK191:BQ191" si="113">COUNTIF(AK$3:AK$53,"=1")+IF(SUM(AK$54:AK$55)=1,1,0)+COUNTIF(AK$56:AK$63,"=1")+IF(SUM(AK$64:AK$65)=1,1,0)+COUNTIF(AK$66:AK$164,"=1")+IF(SUM(AK$165:AK$168)=1,1,0)+COUNTIF(AK$169:AK$187,"=1")</f>
        <v>14</v>
      </c>
      <c r="AL191" s="48">
        <f t="shared" si="113"/>
        <v>9</v>
      </c>
      <c r="AM191" s="49">
        <f t="shared" si="113"/>
        <v>8</v>
      </c>
      <c r="AN191" s="48">
        <f t="shared" si="113"/>
        <v>10</v>
      </c>
      <c r="AO191" s="49">
        <f t="shared" si="113"/>
        <v>16</v>
      </c>
      <c r="AP191" s="48">
        <f t="shared" si="113"/>
        <v>13</v>
      </c>
      <c r="AQ191" s="49">
        <f t="shared" si="113"/>
        <v>9</v>
      </c>
      <c r="AR191" s="48">
        <f t="shared" si="113"/>
        <v>9</v>
      </c>
      <c r="AS191" s="49">
        <f t="shared" si="113"/>
        <v>9</v>
      </c>
      <c r="AT191" s="48">
        <f t="shared" si="113"/>
        <v>17</v>
      </c>
      <c r="AU191" s="49">
        <f t="shared" si="113"/>
        <v>4</v>
      </c>
      <c r="AV191" s="48">
        <f t="shared" si="113"/>
        <v>9</v>
      </c>
      <c r="AW191" s="49">
        <f t="shared" si="113"/>
        <v>9</v>
      </c>
      <c r="AX191" s="48">
        <f t="shared" si="113"/>
        <v>9</v>
      </c>
      <c r="AY191" s="49">
        <f t="shared" si="113"/>
        <v>14</v>
      </c>
      <c r="AZ191" s="48">
        <f t="shared" si="113"/>
        <v>10</v>
      </c>
      <c r="BA191" s="49">
        <f t="shared" si="113"/>
        <v>15</v>
      </c>
      <c r="BB191" s="48">
        <f t="shared" si="113"/>
        <v>12</v>
      </c>
      <c r="BC191" s="49">
        <f t="shared" si="113"/>
        <v>14</v>
      </c>
      <c r="BD191" s="48">
        <f t="shared" si="113"/>
        <v>14</v>
      </c>
      <c r="BE191" s="49">
        <f t="shared" si="113"/>
        <v>12</v>
      </c>
      <c r="BF191" s="48">
        <f t="shared" si="113"/>
        <v>13</v>
      </c>
      <c r="BG191" s="49">
        <f t="shared" si="113"/>
        <v>9</v>
      </c>
      <c r="BH191" s="48">
        <f t="shared" si="113"/>
        <v>13</v>
      </c>
      <c r="BI191" s="49">
        <f t="shared" si="113"/>
        <v>12</v>
      </c>
      <c r="BJ191" s="48">
        <f t="shared" si="113"/>
        <v>14</v>
      </c>
      <c r="BK191" s="49">
        <f t="shared" si="113"/>
        <v>12</v>
      </c>
      <c r="BL191" s="48">
        <f t="shared" si="113"/>
        <v>17</v>
      </c>
      <c r="BM191" s="48">
        <f t="shared" si="113"/>
        <v>15</v>
      </c>
      <c r="BN191" s="48">
        <f t="shared" si="113"/>
        <v>9</v>
      </c>
      <c r="BO191" s="48">
        <f t="shared" si="113"/>
        <v>9</v>
      </c>
      <c r="BP191" s="48">
        <f t="shared" si="113"/>
        <v>9</v>
      </c>
      <c r="BQ191" s="48">
        <f t="shared" si="113"/>
        <v>14</v>
      </c>
    </row>
    <row r="192" spans="1:87" x14ac:dyDescent="0.25">
      <c r="C192" s="50" t="s">
        <v>211</v>
      </c>
      <c r="D192" s="50">
        <f>COUNTIF(E191:BM191,"&gt;0")</f>
        <v>57</v>
      </c>
      <c r="BO192" s="51" t="s">
        <v>212</v>
      </c>
      <c r="BP192" s="52">
        <v>14</v>
      </c>
      <c r="BQ192" s="46">
        <v>3</v>
      </c>
      <c r="BR192" s="16"/>
    </row>
    <row r="193" spans="2:69" x14ac:dyDescent="0.25">
      <c r="BO193" s="51" t="s">
        <v>213</v>
      </c>
      <c r="BP193" s="52"/>
      <c r="BQ193" s="53">
        <v>4</v>
      </c>
    </row>
    <row r="195" spans="2:69" x14ac:dyDescent="0.25">
      <c r="B195" s="54" t="s">
        <v>214</v>
      </c>
    </row>
    <row r="196" spans="2:69" x14ac:dyDescent="0.25">
      <c r="B196" s="9" t="s">
        <v>215</v>
      </c>
      <c r="D196" s="9" t="s">
        <v>215</v>
      </c>
      <c r="E196" s="11">
        <f t="shared" ref="E196:AJ196" si="114">SUM(E3:E9)</f>
        <v>0</v>
      </c>
      <c r="F196" s="11">
        <f t="shared" si="114"/>
        <v>0</v>
      </c>
      <c r="G196" s="11">
        <f t="shared" si="114"/>
        <v>0</v>
      </c>
      <c r="H196" s="11">
        <f t="shared" si="114"/>
        <v>29</v>
      </c>
      <c r="I196" s="11">
        <f t="shared" si="114"/>
        <v>0</v>
      </c>
      <c r="J196" s="11">
        <f t="shared" si="114"/>
        <v>0</v>
      </c>
      <c r="K196" s="11">
        <f t="shared" si="114"/>
        <v>0</v>
      </c>
      <c r="L196" s="11">
        <f t="shared" si="114"/>
        <v>0</v>
      </c>
      <c r="M196" s="11">
        <f t="shared" si="114"/>
        <v>0</v>
      </c>
      <c r="N196" s="11">
        <f t="shared" si="114"/>
        <v>9</v>
      </c>
      <c r="O196" s="11">
        <f t="shared" si="114"/>
        <v>3</v>
      </c>
      <c r="P196" s="11">
        <f t="shared" si="114"/>
        <v>0</v>
      </c>
      <c r="Q196" s="11">
        <f t="shared" si="114"/>
        <v>0</v>
      </c>
      <c r="R196" s="11">
        <f t="shared" si="114"/>
        <v>0</v>
      </c>
      <c r="S196" s="11">
        <f t="shared" si="114"/>
        <v>0</v>
      </c>
      <c r="T196" s="11">
        <f t="shared" si="114"/>
        <v>0</v>
      </c>
      <c r="U196" s="11">
        <f t="shared" si="114"/>
        <v>0</v>
      </c>
      <c r="V196" s="11">
        <f t="shared" si="114"/>
        <v>0</v>
      </c>
      <c r="W196" s="11">
        <f t="shared" si="114"/>
        <v>45</v>
      </c>
      <c r="X196" s="11">
        <f t="shared" si="114"/>
        <v>0</v>
      </c>
      <c r="Y196" s="11">
        <f t="shared" si="114"/>
        <v>261</v>
      </c>
      <c r="Z196" s="11">
        <f t="shared" si="114"/>
        <v>366</v>
      </c>
      <c r="AA196" s="11">
        <f t="shared" si="114"/>
        <v>1259</v>
      </c>
      <c r="AB196" s="11">
        <f t="shared" si="114"/>
        <v>120</v>
      </c>
      <c r="AC196" s="11">
        <f t="shared" si="114"/>
        <v>99</v>
      </c>
      <c r="AD196" s="11">
        <f t="shared" si="114"/>
        <v>261</v>
      </c>
      <c r="AE196" s="11">
        <f t="shared" si="114"/>
        <v>194</v>
      </c>
      <c r="AF196" s="11">
        <f t="shared" si="114"/>
        <v>179</v>
      </c>
      <c r="AG196" s="11">
        <f t="shared" si="114"/>
        <v>208</v>
      </c>
      <c r="AH196" s="11">
        <f t="shared" si="114"/>
        <v>12</v>
      </c>
      <c r="AI196" s="11">
        <f t="shared" si="114"/>
        <v>290</v>
      </c>
      <c r="AJ196" s="11">
        <f t="shared" si="114"/>
        <v>250</v>
      </c>
      <c r="AK196" s="11">
        <f t="shared" ref="AK196:BQ196" si="115">SUM(AK3:AK9)</f>
        <v>76</v>
      </c>
      <c r="AL196" s="11">
        <f t="shared" si="115"/>
        <v>1014</v>
      </c>
      <c r="AM196" s="11">
        <f t="shared" si="115"/>
        <v>228</v>
      </c>
      <c r="AN196" s="11">
        <f t="shared" si="115"/>
        <v>504</v>
      </c>
      <c r="AO196" s="11">
        <f t="shared" si="115"/>
        <v>175</v>
      </c>
      <c r="AP196" s="11">
        <f t="shared" si="115"/>
        <v>93</v>
      </c>
      <c r="AQ196" s="11">
        <f t="shared" si="115"/>
        <v>493</v>
      </c>
      <c r="AR196" s="11">
        <f t="shared" si="115"/>
        <v>531</v>
      </c>
      <c r="AS196" s="11">
        <f t="shared" si="115"/>
        <v>425</v>
      </c>
      <c r="AT196" s="11">
        <f t="shared" si="115"/>
        <v>297</v>
      </c>
      <c r="AU196" s="11">
        <f t="shared" si="115"/>
        <v>354</v>
      </c>
      <c r="AV196" s="11">
        <f t="shared" si="115"/>
        <v>695</v>
      </c>
      <c r="AW196" s="11">
        <f t="shared" si="115"/>
        <v>672</v>
      </c>
      <c r="AX196" s="11">
        <f t="shared" si="115"/>
        <v>107</v>
      </c>
      <c r="AY196" s="11">
        <f t="shared" si="115"/>
        <v>524</v>
      </c>
      <c r="AZ196" s="11">
        <f t="shared" si="115"/>
        <v>1410</v>
      </c>
      <c r="BA196" s="11">
        <f t="shared" si="115"/>
        <v>797</v>
      </c>
      <c r="BB196" s="11">
        <f t="shared" si="115"/>
        <v>664</v>
      </c>
      <c r="BC196" s="11">
        <f t="shared" si="115"/>
        <v>493</v>
      </c>
      <c r="BD196" s="11">
        <f t="shared" si="115"/>
        <v>720</v>
      </c>
      <c r="BE196" s="11">
        <f t="shared" si="115"/>
        <v>383</v>
      </c>
      <c r="BF196" s="11">
        <f t="shared" si="115"/>
        <v>206</v>
      </c>
      <c r="BG196" s="11">
        <f t="shared" si="115"/>
        <v>143</v>
      </c>
      <c r="BH196" s="11">
        <f t="shared" si="115"/>
        <v>517</v>
      </c>
      <c r="BI196" s="11">
        <f t="shared" si="115"/>
        <v>2405</v>
      </c>
      <c r="BJ196" s="11">
        <f t="shared" si="115"/>
        <v>833</v>
      </c>
      <c r="BK196" s="11">
        <f t="shared" si="115"/>
        <v>1231</v>
      </c>
      <c r="BL196" s="11">
        <f t="shared" si="115"/>
        <v>673</v>
      </c>
      <c r="BM196" s="11">
        <f t="shared" si="115"/>
        <v>885</v>
      </c>
      <c r="BN196" s="11">
        <f t="shared" si="115"/>
        <v>959</v>
      </c>
      <c r="BO196" s="11">
        <f t="shared" si="115"/>
        <v>639</v>
      </c>
      <c r="BP196" s="11">
        <f t="shared" si="115"/>
        <v>503</v>
      </c>
      <c r="BQ196" s="11">
        <f t="shared" si="115"/>
        <v>508</v>
      </c>
    </row>
    <row r="197" spans="2:69" x14ac:dyDescent="0.25">
      <c r="B197" s="9" t="s">
        <v>216</v>
      </c>
      <c r="D197" s="9" t="s">
        <v>216</v>
      </c>
      <c r="E197" s="11">
        <f t="shared" ref="E197:AJ197" si="116">SUM(E10:E33)</f>
        <v>47</v>
      </c>
      <c r="F197" s="11">
        <f t="shared" si="116"/>
        <v>0</v>
      </c>
      <c r="G197" s="11">
        <f t="shared" si="116"/>
        <v>12</v>
      </c>
      <c r="H197" s="11">
        <f t="shared" si="116"/>
        <v>78</v>
      </c>
      <c r="I197" s="11">
        <f t="shared" si="116"/>
        <v>1</v>
      </c>
      <c r="J197" s="11">
        <f t="shared" si="116"/>
        <v>0</v>
      </c>
      <c r="K197" s="11">
        <f t="shared" si="116"/>
        <v>2</v>
      </c>
      <c r="L197" s="11">
        <f t="shared" si="116"/>
        <v>32</v>
      </c>
      <c r="M197" s="11">
        <f t="shared" si="116"/>
        <v>3</v>
      </c>
      <c r="N197" s="11">
        <f t="shared" si="116"/>
        <v>3</v>
      </c>
      <c r="O197" s="11">
        <f t="shared" si="116"/>
        <v>2</v>
      </c>
      <c r="P197" s="11">
        <f t="shared" si="116"/>
        <v>28</v>
      </c>
      <c r="Q197" s="11">
        <f t="shared" si="116"/>
        <v>893</v>
      </c>
      <c r="R197" s="11">
        <f t="shared" si="116"/>
        <v>1</v>
      </c>
      <c r="S197" s="11">
        <f t="shared" si="116"/>
        <v>62</v>
      </c>
      <c r="T197" s="11">
        <f t="shared" si="116"/>
        <v>0</v>
      </c>
      <c r="U197" s="11">
        <f t="shared" si="116"/>
        <v>51</v>
      </c>
      <c r="V197" s="11">
        <f t="shared" si="116"/>
        <v>0</v>
      </c>
      <c r="W197" s="11">
        <f t="shared" si="116"/>
        <v>109</v>
      </c>
      <c r="X197" s="11">
        <f t="shared" si="116"/>
        <v>4042</v>
      </c>
      <c r="Y197" s="11">
        <f t="shared" si="116"/>
        <v>855</v>
      </c>
      <c r="Z197" s="11">
        <f t="shared" si="116"/>
        <v>1873</v>
      </c>
      <c r="AA197" s="11">
        <f t="shared" si="116"/>
        <v>1478</v>
      </c>
      <c r="AB197" s="11">
        <f t="shared" si="116"/>
        <v>1368</v>
      </c>
      <c r="AC197" s="11">
        <f t="shared" si="116"/>
        <v>935</v>
      </c>
      <c r="AD197" s="11">
        <f t="shared" si="116"/>
        <v>2574</v>
      </c>
      <c r="AE197" s="11">
        <f t="shared" si="116"/>
        <v>2673</v>
      </c>
      <c r="AF197" s="11">
        <f t="shared" si="116"/>
        <v>3328</v>
      </c>
      <c r="AG197" s="11">
        <f t="shared" si="116"/>
        <v>2318</v>
      </c>
      <c r="AH197" s="11">
        <f t="shared" si="116"/>
        <v>1391</v>
      </c>
      <c r="AI197" s="11">
        <f t="shared" si="116"/>
        <v>2775</v>
      </c>
      <c r="AJ197" s="11">
        <f t="shared" si="116"/>
        <v>1778</v>
      </c>
      <c r="AK197" s="11">
        <f t="shared" ref="AK197:BQ197" si="117">SUM(AK10:AK33)</f>
        <v>1016</v>
      </c>
      <c r="AL197" s="11">
        <f t="shared" si="117"/>
        <v>1710</v>
      </c>
      <c r="AM197" s="11">
        <f t="shared" si="117"/>
        <v>1428</v>
      </c>
      <c r="AN197" s="11">
        <f t="shared" si="117"/>
        <v>1661</v>
      </c>
      <c r="AO197" s="11">
        <f t="shared" si="117"/>
        <v>1267</v>
      </c>
      <c r="AP197" s="11">
        <f t="shared" si="117"/>
        <v>1252</v>
      </c>
      <c r="AQ197" s="11">
        <f t="shared" si="117"/>
        <v>2611</v>
      </c>
      <c r="AR197" s="11">
        <f t="shared" si="117"/>
        <v>2552</v>
      </c>
      <c r="AS197" s="11">
        <f t="shared" si="117"/>
        <v>2851</v>
      </c>
      <c r="AT197" s="11">
        <f t="shared" si="117"/>
        <v>3284</v>
      </c>
      <c r="AU197" s="11">
        <f t="shared" si="117"/>
        <v>2183</v>
      </c>
      <c r="AV197" s="11">
        <f t="shared" si="117"/>
        <v>5782</v>
      </c>
      <c r="AW197" s="11">
        <f t="shared" si="117"/>
        <v>3151</v>
      </c>
      <c r="AX197" s="11">
        <f t="shared" si="117"/>
        <v>3354</v>
      </c>
      <c r="AY197" s="11">
        <f t="shared" si="117"/>
        <v>5218</v>
      </c>
      <c r="AZ197" s="11">
        <f t="shared" si="117"/>
        <v>5380</v>
      </c>
      <c r="BA197" s="11">
        <f t="shared" si="117"/>
        <v>2607</v>
      </c>
      <c r="BB197" s="11">
        <f t="shared" si="117"/>
        <v>2072</v>
      </c>
      <c r="BC197" s="11">
        <f t="shared" si="117"/>
        <v>1994</v>
      </c>
      <c r="BD197" s="11">
        <f t="shared" si="117"/>
        <v>4030</v>
      </c>
      <c r="BE197" s="11">
        <f t="shared" si="117"/>
        <v>2870</v>
      </c>
      <c r="BF197" s="11">
        <f t="shared" si="117"/>
        <v>2858</v>
      </c>
      <c r="BG197" s="11">
        <f t="shared" si="117"/>
        <v>1962</v>
      </c>
      <c r="BH197" s="11">
        <f t="shared" si="117"/>
        <v>2233</v>
      </c>
      <c r="BI197" s="11">
        <f t="shared" si="117"/>
        <v>8750</v>
      </c>
      <c r="BJ197" s="11">
        <f t="shared" si="117"/>
        <v>2420</v>
      </c>
      <c r="BK197" s="11">
        <f t="shared" si="117"/>
        <v>4680</v>
      </c>
      <c r="BL197" s="11">
        <f t="shared" si="117"/>
        <v>2141</v>
      </c>
      <c r="BM197" s="11">
        <f t="shared" si="117"/>
        <v>4654</v>
      </c>
      <c r="BN197" s="11">
        <f t="shared" si="117"/>
        <v>2976</v>
      </c>
      <c r="BO197" s="11">
        <f t="shared" si="117"/>
        <v>2208</v>
      </c>
      <c r="BP197" s="11">
        <f t="shared" si="117"/>
        <v>4018</v>
      </c>
      <c r="BQ197" s="11">
        <f t="shared" si="117"/>
        <v>2058</v>
      </c>
    </row>
    <row r="198" spans="2:69" x14ac:dyDescent="0.25">
      <c r="B198" s="9" t="s">
        <v>217</v>
      </c>
      <c r="D198" s="9" t="s">
        <v>217</v>
      </c>
      <c r="E198" s="11">
        <f t="shared" ref="E198:AJ198" si="118">SUM(E34:E41)</f>
        <v>163</v>
      </c>
      <c r="F198" s="11">
        <f t="shared" si="118"/>
        <v>0</v>
      </c>
      <c r="G198" s="11">
        <f t="shared" si="118"/>
        <v>96</v>
      </c>
      <c r="H198" s="11">
        <f t="shared" si="118"/>
        <v>27</v>
      </c>
      <c r="I198" s="11">
        <f t="shared" si="118"/>
        <v>146</v>
      </c>
      <c r="J198" s="11">
        <f t="shared" si="118"/>
        <v>0</v>
      </c>
      <c r="K198" s="11">
        <f t="shared" si="118"/>
        <v>52</v>
      </c>
      <c r="L198" s="11">
        <f t="shared" si="118"/>
        <v>260</v>
      </c>
      <c r="M198" s="11">
        <f t="shared" si="118"/>
        <v>270</v>
      </c>
      <c r="N198" s="11">
        <f t="shared" si="118"/>
        <v>29</v>
      </c>
      <c r="O198" s="11">
        <f t="shared" si="118"/>
        <v>130</v>
      </c>
      <c r="P198" s="11">
        <f t="shared" si="118"/>
        <v>540</v>
      </c>
      <c r="Q198" s="11">
        <f t="shared" si="118"/>
        <v>320</v>
      </c>
      <c r="R198" s="11">
        <f t="shared" si="118"/>
        <v>11</v>
      </c>
      <c r="S198" s="11">
        <f t="shared" si="118"/>
        <v>270</v>
      </c>
      <c r="T198" s="11">
        <f t="shared" si="118"/>
        <v>0</v>
      </c>
      <c r="U198" s="11">
        <f t="shared" si="118"/>
        <v>27</v>
      </c>
      <c r="V198" s="11">
        <f t="shared" si="118"/>
        <v>0</v>
      </c>
      <c r="W198" s="11">
        <f t="shared" si="118"/>
        <v>39</v>
      </c>
      <c r="X198" s="11">
        <f t="shared" si="118"/>
        <v>140</v>
      </c>
      <c r="Y198" s="11">
        <f t="shared" si="118"/>
        <v>69</v>
      </c>
      <c r="Z198" s="11">
        <f t="shared" si="118"/>
        <v>135</v>
      </c>
      <c r="AA198" s="11">
        <f t="shared" si="118"/>
        <v>202</v>
      </c>
      <c r="AB198" s="11">
        <f t="shared" si="118"/>
        <v>165</v>
      </c>
      <c r="AC198" s="11">
        <f t="shared" si="118"/>
        <v>133</v>
      </c>
      <c r="AD198" s="11">
        <f t="shared" si="118"/>
        <v>570</v>
      </c>
      <c r="AE198" s="11">
        <f t="shared" si="118"/>
        <v>329</v>
      </c>
      <c r="AF198" s="11">
        <f t="shared" si="118"/>
        <v>303</v>
      </c>
      <c r="AG198" s="11">
        <f t="shared" si="118"/>
        <v>147</v>
      </c>
      <c r="AH198" s="11">
        <f t="shared" si="118"/>
        <v>127</v>
      </c>
      <c r="AI198" s="11">
        <f t="shared" si="118"/>
        <v>84</v>
      </c>
      <c r="AJ198" s="11">
        <f t="shared" si="118"/>
        <v>68</v>
      </c>
      <c r="AK198" s="11">
        <f t="shared" ref="AK198:BQ198" si="119">SUM(AK34:AK41)</f>
        <v>74</v>
      </c>
      <c r="AL198" s="11">
        <f t="shared" si="119"/>
        <v>54</v>
      </c>
      <c r="AM198" s="11">
        <f t="shared" si="119"/>
        <v>226</v>
      </c>
      <c r="AN198" s="11">
        <f t="shared" si="119"/>
        <v>201</v>
      </c>
      <c r="AO198" s="11">
        <f t="shared" si="119"/>
        <v>188</v>
      </c>
      <c r="AP198" s="11">
        <f t="shared" si="119"/>
        <v>89</v>
      </c>
      <c r="AQ198" s="11">
        <f t="shared" si="119"/>
        <v>164</v>
      </c>
      <c r="AR198" s="11">
        <f t="shared" si="119"/>
        <v>92</v>
      </c>
      <c r="AS198" s="11">
        <f t="shared" si="119"/>
        <v>216</v>
      </c>
      <c r="AT198" s="11">
        <f t="shared" si="119"/>
        <v>236</v>
      </c>
      <c r="AU198" s="11">
        <f t="shared" si="119"/>
        <v>251</v>
      </c>
      <c r="AV198" s="11">
        <f t="shared" si="119"/>
        <v>291</v>
      </c>
      <c r="AW198" s="11">
        <f t="shared" si="119"/>
        <v>178</v>
      </c>
      <c r="AX198" s="11">
        <f t="shared" si="119"/>
        <v>211</v>
      </c>
      <c r="AY198" s="11">
        <f t="shared" si="119"/>
        <v>92</v>
      </c>
      <c r="AZ198" s="11">
        <f t="shared" si="119"/>
        <v>216</v>
      </c>
      <c r="BA198" s="11">
        <f t="shared" si="119"/>
        <v>146</v>
      </c>
      <c r="BB198" s="11">
        <f t="shared" si="119"/>
        <v>300</v>
      </c>
      <c r="BC198" s="11">
        <f t="shared" si="119"/>
        <v>104</v>
      </c>
      <c r="BD198" s="11">
        <f t="shared" si="119"/>
        <v>337</v>
      </c>
      <c r="BE198" s="11">
        <f t="shared" si="119"/>
        <v>242</v>
      </c>
      <c r="BF198" s="11">
        <f t="shared" si="119"/>
        <v>143</v>
      </c>
      <c r="BG198" s="11">
        <f t="shared" si="119"/>
        <v>256</v>
      </c>
      <c r="BH198" s="11">
        <f t="shared" si="119"/>
        <v>98</v>
      </c>
      <c r="BI198" s="11">
        <f t="shared" si="119"/>
        <v>187</v>
      </c>
      <c r="BJ198" s="11">
        <f t="shared" si="119"/>
        <v>232</v>
      </c>
      <c r="BK198" s="11">
        <f t="shared" si="119"/>
        <v>301</v>
      </c>
      <c r="BL198" s="11">
        <f t="shared" si="119"/>
        <v>138</v>
      </c>
      <c r="BM198" s="11">
        <f t="shared" si="119"/>
        <v>83</v>
      </c>
      <c r="BN198" s="11">
        <f t="shared" si="119"/>
        <v>185</v>
      </c>
      <c r="BO198" s="11">
        <f t="shared" si="119"/>
        <v>225</v>
      </c>
      <c r="BP198" s="11">
        <f t="shared" si="119"/>
        <v>150</v>
      </c>
      <c r="BQ198" s="11">
        <f t="shared" si="119"/>
        <v>232</v>
      </c>
    </row>
    <row r="199" spans="2:69" x14ac:dyDescent="0.25">
      <c r="B199" s="9" t="s">
        <v>218</v>
      </c>
      <c r="D199" s="9" t="s">
        <v>218</v>
      </c>
      <c r="E199" s="11">
        <f t="shared" ref="E199:AJ199" si="120">SUM(E42:E45)</f>
        <v>2</v>
      </c>
      <c r="F199" s="11">
        <f t="shared" si="120"/>
        <v>0</v>
      </c>
      <c r="G199" s="11">
        <f t="shared" si="120"/>
        <v>0</v>
      </c>
      <c r="H199" s="11">
        <f t="shared" si="120"/>
        <v>0</v>
      </c>
      <c r="I199" s="11">
        <f t="shared" si="120"/>
        <v>0</v>
      </c>
      <c r="J199" s="11">
        <f t="shared" si="120"/>
        <v>0</v>
      </c>
      <c r="K199" s="11">
        <f t="shared" si="120"/>
        <v>0</v>
      </c>
      <c r="L199" s="11">
        <f t="shared" si="120"/>
        <v>0</v>
      </c>
      <c r="M199" s="11">
        <f t="shared" si="120"/>
        <v>0</v>
      </c>
      <c r="N199" s="11">
        <f t="shared" si="120"/>
        <v>0</v>
      </c>
      <c r="O199" s="11">
        <f t="shared" si="120"/>
        <v>0</v>
      </c>
      <c r="P199" s="11">
        <f t="shared" si="120"/>
        <v>0</v>
      </c>
      <c r="Q199" s="11">
        <f t="shared" si="120"/>
        <v>5</v>
      </c>
      <c r="R199" s="11">
        <f t="shared" si="120"/>
        <v>0</v>
      </c>
      <c r="S199" s="11">
        <f t="shared" si="120"/>
        <v>6</v>
      </c>
      <c r="T199" s="11">
        <f t="shared" si="120"/>
        <v>0</v>
      </c>
      <c r="U199" s="11">
        <f t="shared" si="120"/>
        <v>0</v>
      </c>
      <c r="V199" s="11">
        <f t="shared" si="120"/>
        <v>0</v>
      </c>
      <c r="W199" s="11">
        <f t="shared" si="120"/>
        <v>0</v>
      </c>
      <c r="X199" s="11">
        <f t="shared" si="120"/>
        <v>6</v>
      </c>
      <c r="Y199" s="11">
        <f t="shared" si="120"/>
        <v>3</v>
      </c>
      <c r="Z199" s="11">
        <f t="shared" si="120"/>
        <v>1</v>
      </c>
      <c r="AA199" s="11">
        <f t="shared" si="120"/>
        <v>2</v>
      </c>
      <c r="AB199" s="11">
        <f t="shared" si="120"/>
        <v>2</v>
      </c>
      <c r="AC199" s="11">
        <f t="shared" si="120"/>
        <v>0</v>
      </c>
      <c r="AD199" s="11">
        <f t="shared" si="120"/>
        <v>8</v>
      </c>
      <c r="AE199" s="11">
        <f t="shared" si="120"/>
        <v>5</v>
      </c>
      <c r="AF199" s="11">
        <f t="shared" si="120"/>
        <v>5</v>
      </c>
      <c r="AG199" s="11">
        <f t="shared" si="120"/>
        <v>1</v>
      </c>
      <c r="AH199" s="11">
        <f t="shared" si="120"/>
        <v>3</v>
      </c>
      <c r="AI199" s="11">
        <f t="shared" si="120"/>
        <v>2</v>
      </c>
      <c r="AJ199" s="11">
        <f t="shared" si="120"/>
        <v>2</v>
      </c>
      <c r="AK199" s="11">
        <f t="shared" ref="AK199:BQ199" si="121">SUM(AK42:AK45)</f>
        <v>0</v>
      </c>
      <c r="AL199" s="11">
        <f t="shared" si="121"/>
        <v>1</v>
      </c>
      <c r="AM199" s="11">
        <f t="shared" si="121"/>
        <v>2</v>
      </c>
      <c r="AN199" s="11">
        <f t="shared" si="121"/>
        <v>0</v>
      </c>
      <c r="AO199" s="11">
        <f t="shared" si="121"/>
        <v>0</v>
      </c>
      <c r="AP199" s="11">
        <f t="shared" si="121"/>
        <v>1</v>
      </c>
      <c r="AQ199" s="11">
        <f t="shared" si="121"/>
        <v>2</v>
      </c>
      <c r="AR199" s="11">
        <f t="shared" si="121"/>
        <v>46</v>
      </c>
      <c r="AS199" s="11">
        <f t="shared" si="121"/>
        <v>3</v>
      </c>
      <c r="AT199" s="11">
        <f t="shared" si="121"/>
        <v>5</v>
      </c>
      <c r="AU199" s="11">
        <f t="shared" si="121"/>
        <v>9</v>
      </c>
      <c r="AV199" s="11">
        <f t="shared" si="121"/>
        <v>11</v>
      </c>
      <c r="AW199" s="11">
        <f t="shared" si="121"/>
        <v>3</v>
      </c>
      <c r="AX199" s="11">
        <f t="shared" si="121"/>
        <v>6</v>
      </c>
      <c r="AY199" s="11">
        <f t="shared" si="121"/>
        <v>8</v>
      </c>
      <c r="AZ199" s="11">
        <f t="shared" si="121"/>
        <v>5</v>
      </c>
      <c r="BA199" s="11">
        <f t="shared" si="121"/>
        <v>7</v>
      </c>
      <c r="BB199" s="11">
        <f t="shared" si="121"/>
        <v>4</v>
      </c>
      <c r="BC199" s="11">
        <f t="shared" si="121"/>
        <v>2</v>
      </c>
      <c r="BD199" s="11">
        <f t="shared" si="121"/>
        <v>0</v>
      </c>
      <c r="BE199" s="11">
        <f t="shared" si="121"/>
        <v>1</v>
      </c>
      <c r="BF199" s="11">
        <f t="shared" si="121"/>
        <v>1</v>
      </c>
      <c r="BG199" s="11">
        <f t="shared" si="121"/>
        <v>10</v>
      </c>
      <c r="BH199" s="11">
        <f t="shared" si="121"/>
        <v>1</v>
      </c>
      <c r="BI199" s="11">
        <f t="shared" si="121"/>
        <v>17</v>
      </c>
      <c r="BJ199" s="11">
        <f t="shared" si="121"/>
        <v>3</v>
      </c>
      <c r="BK199" s="11">
        <f t="shared" si="121"/>
        <v>44</v>
      </c>
      <c r="BL199" s="11">
        <f t="shared" si="121"/>
        <v>3</v>
      </c>
      <c r="BM199" s="11">
        <f t="shared" si="121"/>
        <v>7</v>
      </c>
      <c r="BN199" s="11">
        <f t="shared" si="121"/>
        <v>3</v>
      </c>
      <c r="BO199" s="11">
        <f t="shared" si="121"/>
        <v>5</v>
      </c>
      <c r="BP199" s="11">
        <f t="shared" si="121"/>
        <v>2</v>
      </c>
      <c r="BQ199" s="11">
        <f t="shared" si="121"/>
        <v>0</v>
      </c>
    </row>
    <row r="200" spans="2:69" x14ac:dyDescent="0.25">
      <c r="B200" s="9" t="s">
        <v>219</v>
      </c>
      <c r="D200" s="9" t="s">
        <v>219</v>
      </c>
      <c r="E200" s="11">
        <f t="shared" ref="E200:AJ200" si="122">SUM(E46:E51)</f>
        <v>0</v>
      </c>
      <c r="F200" s="11">
        <f t="shared" si="122"/>
        <v>0</v>
      </c>
      <c r="G200" s="11">
        <f t="shared" si="122"/>
        <v>0</v>
      </c>
      <c r="H200" s="11">
        <f t="shared" si="122"/>
        <v>0</v>
      </c>
      <c r="I200" s="11">
        <f t="shared" si="122"/>
        <v>0</v>
      </c>
      <c r="J200" s="11">
        <f t="shared" si="122"/>
        <v>0</v>
      </c>
      <c r="K200" s="11">
        <f t="shared" si="122"/>
        <v>0</v>
      </c>
      <c r="L200" s="11">
        <f t="shared" si="122"/>
        <v>0</v>
      </c>
      <c r="M200" s="11">
        <f t="shared" si="122"/>
        <v>0</v>
      </c>
      <c r="N200" s="11">
        <f t="shared" si="122"/>
        <v>0</v>
      </c>
      <c r="O200" s="11">
        <f t="shared" si="122"/>
        <v>0</v>
      </c>
      <c r="P200" s="11">
        <f t="shared" si="122"/>
        <v>0</v>
      </c>
      <c r="Q200" s="11">
        <f t="shared" si="122"/>
        <v>0</v>
      </c>
      <c r="R200" s="11">
        <f t="shared" si="122"/>
        <v>0</v>
      </c>
      <c r="S200" s="11">
        <f t="shared" si="122"/>
        <v>0</v>
      </c>
      <c r="T200" s="11">
        <f t="shared" si="122"/>
        <v>0</v>
      </c>
      <c r="U200" s="11">
        <f t="shared" si="122"/>
        <v>1</v>
      </c>
      <c r="V200" s="11">
        <f t="shared" si="122"/>
        <v>0</v>
      </c>
      <c r="W200" s="11">
        <f t="shared" si="122"/>
        <v>2</v>
      </c>
      <c r="X200" s="11">
        <f t="shared" si="122"/>
        <v>3</v>
      </c>
      <c r="Y200" s="11">
        <f t="shared" si="122"/>
        <v>7</v>
      </c>
      <c r="Z200" s="11">
        <f t="shared" si="122"/>
        <v>5</v>
      </c>
      <c r="AA200" s="11">
        <f t="shared" si="122"/>
        <v>7</v>
      </c>
      <c r="AB200" s="11">
        <f t="shared" si="122"/>
        <v>13</v>
      </c>
      <c r="AC200" s="11">
        <f t="shared" si="122"/>
        <v>6</v>
      </c>
      <c r="AD200" s="11">
        <f t="shared" si="122"/>
        <v>9</v>
      </c>
      <c r="AE200" s="11">
        <f t="shared" si="122"/>
        <v>21</v>
      </c>
      <c r="AF200" s="11">
        <f t="shared" si="122"/>
        <v>19</v>
      </c>
      <c r="AG200" s="11">
        <f t="shared" si="122"/>
        <v>1</v>
      </c>
      <c r="AH200" s="11">
        <f t="shared" si="122"/>
        <v>3</v>
      </c>
      <c r="AI200" s="11">
        <f t="shared" si="122"/>
        <v>14</v>
      </c>
      <c r="AJ200" s="11">
        <f t="shared" si="122"/>
        <v>9</v>
      </c>
      <c r="AK200" s="11">
        <f t="shared" ref="AK200:BQ200" si="123">SUM(AK46:AK51)</f>
        <v>6</v>
      </c>
      <c r="AL200" s="11">
        <f t="shared" si="123"/>
        <v>8</v>
      </c>
      <c r="AM200" s="11">
        <f t="shared" si="123"/>
        <v>6</v>
      </c>
      <c r="AN200" s="11">
        <f t="shared" si="123"/>
        <v>7</v>
      </c>
      <c r="AO200" s="11">
        <f t="shared" si="123"/>
        <v>10</v>
      </c>
      <c r="AP200" s="11">
        <f t="shared" si="123"/>
        <v>7</v>
      </c>
      <c r="AQ200" s="11">
        <f t="shared" si="123"/>
        <v>14</v>
      </c>
      <c r="AR200" s="11">
        <f t="shared" si="123"/>
        <v>37</v>
      </c>
      <c r="AS200" s="11">
        <f t="shared" si="123"/>
        <v>11</v>
      </c>
      <c r="AT200" s="11">
        <f t="shared" si="123"/>
        <v>14</v>
      </c>
      <c r="AU200" s="11">
        <f t="shared" si="123"/>
        <v>9</v>
      </c>
      <c r="AV200" s="11">
        <f t="shared" si="123"/>
        <v>22</v>
      </c>
      <c r="AW200" s="11">
        <f t="shared" si="123"/>
        <v>10</v>
      </c>
      <c r="AX200" s="11">
        <f t="shared" si="123"/>
        <v>12</v>
      </c>
      <c r="AY200" s="11">
        <f t="shared" si="123"/>
        <v>19</v>
      </c>
      <c r="AZ200" s="11">
        <f t="shared" si="123"/>
        <v>23</v>
      </c>
      <c r="BA200" s="11">
        <f t="shared" si="123"/>
        <v>19</v>
      </c>
      <c r="BB200" s="11">
        <f t="shared" si="123"/>
        <v>11</v>
      </c>
      <c r="BC200" s="11">
        <f t="shared" si="123"/>
        <v>15</v>
      </c>
      <c r="BD200" s="11">
        <f t="shared" si="123"/>
        <v>21</v>
      </c>
      <c r="BE200" s="11">
        <f t="shared" si="123"/>
        <v>7</v>
      </c>
      <c r="BF200" s="11">
        <f t="shared" si="123"/>
        <v>11</v>
      </c>
      <c r="BG200" s="11">
        <f t="shared" si="123"/>
        <v>11</v>
      </c>
      <c r="BH200" s="11">
        <f t="shared" si="123"/>
        <v>10</v>
      </c>
      <c r="BI200" s="11">
        <f t="shared" si="123"/>
        <v>17</v>
      </c>
      <c r="BJ200" s="11">
        <f t="shared" si="123"/>
        <v>11</v>
      </c>
      <c r="BK200" s="11">
        <f t="shared" si="123"/>
        <v>21</v>
      </c>
      <c r="BL200" s="11">
        <f t="shared" si="123"/>
        <v>8</v>
      </c>
      <c r="BM200" s="11">
        <f t="shared" si="123"/>
        <v>12</v>
      </c>
      <c r="BN200" s="11">
        <f t="shared" si="123"/>
        <v>12</v>
      </c>
      <c r="BO200" s="11">
        <f t="shared" si="123"/>
        <v>14</v>
      </c>
      <c r="BP200" s="11">
        <f t="shared" si="123"/>
        <v>15</v>
      </c>
      <c r="BQ200" s="11">
        <f t="shared" si="123"/>
        <v>14</v>
      </c>
    </row>
    <row r="201" spans="2:69" x14ac:dyDescent="0.25">
      <c r="B201" s="9" t="s">
        <v>220</v>
      </c>
      <c r="D201" s="9" t="s">
        <v>220</v>
      </c>
      <c r="E201" s="11">
        <f t="shared" ref="E201:AJ201" si="124">SUM(E52:E65)+SUM(E104:E107)</f>
        <v>16</v>
      </c>
      <c r="F201" s="11">
        <f t="shared" si="124"/>
        <v>0</v>
      </c>
      <c r="G201" s="11">
        <f t="shared" si="124"/>
        <v>16</v>
      </c>
      <c r="H201" s="11">
        <f t="shared" si="124"/>
        <v>8</v>
      </c>
      <c r="I201" s="11">
        <f t="shared" si="124"/>
        <v>17</v>
      </c>
      <c r="J201" s="11">
        <f t="shared" si="124"/>
        <v>0</v>
      </c>
      <c r="K201" s="11">
        <f t="shared" si="124"/>
        <v>24</v>
      </c>
      <c r="L201" s="11">
        <f t="shared" si="124"/>
        <v>11</v>
      </c>
      <c r="M201" s="11">
        <f t="shared" si="124"/>
        <v>17</v>
      </c>
      <c r="N201" s="11">
        <f t="shared" si="124"/>
        <v>9</v>
      </c>
      <c r="O201" s="11">
        <f t="shared" si="124"/>
        <v>15</v>
      </c>
      <c r="P201" s="11">
        <f t="shared" si="124"/>
        <v>18</v>
      </c>
      <c r="Q201" s="11">
        <f t="shared" si="124"/>
        <v>27</v>
      </c>
      <c r="R201" s="11">
        <f t="shared" si="124"/>
        <v>11</v>
      </c>
      <c r="S201" s="11">
        <f t="shared" si="124"/>
        <v>28</v>
      </c>
      <c r="T201" s="11">
        <f t="shared" si="124"/>
        <v>0</v>
      </c>
      <c r="U201" s="11">
        <f t="shared" si="124"/>
        <v>28</v>
      </c>
      <c r="V201" s="11">
        <f t="shared" si="124"/>
        <v>0</v>
      </c>
      <c r="W201" s="11">
        <f t="shared" si="124"/>
        <v>25</v>
      </c>
      <c r="X201" s="11">
        <f t="shared" si="124"/>
        <v>61</v>
      </c>
      <c r="Y201" s="11">
        <f t="shared" si="124"/>
        <v>84</v>
      </c>
      <c r="Z201" s="11">
        <f t="shared" si="124"/>
        <v>137</v>
      </c>
      <c r="AA201" s="11">
        <f t="shared" si="124"/>
        <v>118</v>
      </c>
      <c r="AB201" s="11">
        <f t="shared" si="124"/>
        <v>108</v>
      </c>
      <c r="AC201" s="11">
        <f t="shared" si="124"/>
        <v>94</v>
      </c>
      <c r="AD201" s="11">
        <f t="shared" si="124"/>
        <v>252</v>
      </c>
      <c r="AE201" s="11">
        <f t="shared" si="124"/>
        <v>128</v>
      </c>
      <c r="AF201" s="11">
        <f t="shared" si="124"/>
        <v>193</v>
      </c>
      <c r="AG201" s="11">
        <f t="shared" si="124"/>
        <v>145</v>
      </c>
      <c r="AH201" s="11">
        <f t="shared" si="124"/>
        <v>123</v>
      </c>
      <c r="AI201" s="11">
        <f t="shared" si="124"/>
        <v>112</v>
      </c>
      <c r="AJ201" s="11">
        <f t="shared" si="124"/>
        <v>204</v>
      </c>
      <c r="AK201" s="11">
        <f t="shared" ref="AK201:BQ201" si="125">SUM(AK52:AK65)+SUM(AK104:AK107)</f>
        <v>115</v>
      </c>
      <c r="AL201" s="11">
        <f t="shared" si="125"/>
        <v>239</v>
      </c>
      <c r="AM201" s="11">
        <f t="shared" si="125"/>
        <v>247</v>
      </c>
      <c r="AN201" s="11">
        <f t="shared" si="125"/>
        <v>252</v>
      </c>
      <c r="AO201" s="11">
        <f t="shared" si="125"/>
        <v>175</v>
      </c>
      <c r="AP201" s="11">
        <f t="shared" si="125"/>
        <v>206</v>
      </c>
      <c r="AQ201" s="11">
        <f t="shared" si="125"/>
        <v>217</v>
      </c>
      <c r="AR201" s="11">
        <f t="shared" si="125"/>
        <v>239</v>
      </c>
      <c r="AS201" s="11">
        <f t="shared" si="125"/>
        <v>549</v>
      </c>
      <c r="AT201" s="11">
        <f t="shared" si="125"/>
        <v>152</v>
      </c>
      <c r="AU201" s="11">
        <f t="shared" si="125"/>
        <v>297</v>
      </c>
      <c r="AV201" s="11">
        <f t="shared" si="125"/>
        <v>667</v>
      </c>
      <c r="AW201" s="11">
        <f t="shared" si="125"/>
        <v>225</v>
      </c>
      <c r="AX201" s="11">
        <f t="shared" si="125"/>
        <v>328</v>
      </c>
      <c r="AY201" s="11">
        <f t="shared" si="125"/>
        <v>498</v>
      </c>
      <c r="AZ201" s="11">
        <f t="shared" si="125"/>
        <v>412</v>
      </c>
      <c r="BA201" s="11">
        <f t="shared" si="125"/>
        <v>334</v>
      </c>
      <c r="BB201" s="11">
        <f t="shared" si="125"/>
        <v>231</v>
      </c>
      <c r="BC201" s="11">
        <f t="shared" si="125"/>
        <v>302</v>
      </c>
      <c r="BD201" s="11">
        <f t="shared" si="125"/>
        <v>397</v>
      </c>
      <c r="BE201" s="11">
        <f t="shared" si="125"/>
        <v>372</v>
      </c>
      <c r="BF201" s="11">
        <f t="shared" si="125"/>
        <v>282</v>
      </c>
      <c r="BG201" s="11">
        <f t="shared" si="125"/>
        <v>282</v>
      </c>
      <c r="BH201" s="11">
        <f t="shared" si="125"/>
        <v>144</v>
      </c>
      <c r="BI201" s="11">
        <f t="shared" si="125"/>
        <v>419</v>
      </c>
      <c r="BJ201" s="11">
        <f t="shared" si="125"/>
        <v>461</v>
      </c>
      <c r="BK201" s="11">
        <f t="shared" si="125"/>
        <v>473</v>
      </c>
      <c r="BL201" s="11">
        <f t="shared" si="125"/>
        <v>336</v>
      </c>
      <c r="BM201" s="11">
        <f t="shared" si="125"/>
        <v>259</v>
      </c>
      <c r="BN201" s="11">
        <f t="shared" si="125"/>
        <v>332</v>
      </c>
      <c r="BO201" s="11">
        <f t="shared" si="125"/>
        <v>235</v>
      </c>
      <c r="BP201" s="11">
        <f t="shared" si="125"/>
        <v>201</v>
      </c>
      <c r="BQ201" s="11">
        <f t="shared" si="125"/>
        <v>356</v>
      </c>
    </row>
    <row r="202" spans="2:69" x14ac:dyDescent="0.25">
      <c r="B202" s="9" t="s">
        <v>221</v>
      </c>
      <c r="D202" s="9" t="s">
        <v>221</v>
      </c>
      <c r="E202" s="11">
        <f t="shared" ref="E202:AJ202" si="126">SUM(E66:E67)</f>
        <v>1</v>
      </c>
      <c r="F202" s="11">
        <f t="shared" si="126"/>
        <v>0</v>
      </c>
      <c r="G202" s="11">
        <f t="shared" si="126"/>
        <v>0</v>
      </c>
      <c r="H202" s="11">
        <f t="shared" si="126"/>
        <v>0</v>
      </c>
      <c r="I202" s="11">
        <f t="shared" si="126"/>
        <v>0</v>
      </c>
      <c r="J202" s="11">
        <f t="shared" si="126"/>
        <v>0</v>
      </c>
      <c r="K202" s="11">
        <f t="shared" si="126"/>
        <v>0</v>
      </c>
      <c r="L202" s="11">
        <f t="shared" si="126"/>
        <v>0</v>
      </c>
      <c r="M202" s="11">
        <f t="shared" si="126"/>
        <v>0</v>
      </c>
      <c r="N202" s="11">
        <f t="shared" si="126"/>
        <v>0</v>
      </c>
      <c r="O202" s="11">
        <f t="shared" si="126"/>
        <v>0</v>
      </c>
      <c r="P202" s="11">
        <f t="shared" si="126"/>
        <v>0</v>
      </c>
      <c r="Q202" s="11">
        <f t="shared" si="126"/>
        <v>0</v>
      </c>
      <c r="R202" s="11">
        <f t="shared" si="126"/>
        <v>0</v>
      </c>
      <c r="S202" s="11">
        <f t="shared" si="126"/>
        <v>0</v>
      </c>
      <c r="T202" s="11">
        <f t="shared" si="126"/>
        <v>0</v>
      </c>
      <c r="U202" s="11">
        <f t="shared" si="126"/>
        <v>0</v>
      </c>
      <c r="V202" s="11">
        <f t="shared" si="126"/>
        <v>0</v>
      </c>
      <c r="W202" s="11">
        <f t="shared" si="126"/>
        <v>0</v>
      </c>
      <c r="X202" s="11">
        <f t="shared" si="126"/>
        <v>0</v>
      </c>
      <c r="Y202" s="11">
        <f t="shared" si="126"/>
        <v>0</v>
      </c>
      <c r="Z202" s="11">
        <f t="shared" si="126"/>
        <v>1</v>
      </c>
      <c r="AA202" s="11">
        <f t="shared" si="126"/>
        <v>1</v>
      </c>
      <c r="AB202" s="11">
        <f t="shared" si="126"/>
        <v>1</v>
      </c>
      <c r="AC202" s="11">
        <f t="shared" si="126"/>
        <v>0</v>
      </c>
      <c r="AD202" s="11">
        <f t="shared" si="126"/>
        <v>1</v>
      </c>
      <c r="AE202" s="11">
        <f t="shared" si="126"/>
        <v>8</v>
      </c>
      <c r="AF202" s="11">
        <f t="shared" si="126"/>
        <v>4</v>
      </c>
      <c r="AG202" s="11">
        <f t="shared" si="126"/>
        <v>1</v>
      </c>
      <c r="AH202" s="11">
        <f t="shared" si="126"/>
        <v>3</v>
      </c>
      <c r="AI202" s="11">
        <f t="shared" si="126"/>
        <v>2</v>
      </c>
      <c r="AJ202" s="11">
        <f t="shared" si="126"/>
        <v>8</v>
      </c>
      <c r="AK202" s="11">
        <f t="shared" ref="AK202:BQ202" si="127">SUM(AK66:AK67)</f>
        <v>1</v>
      </c>
      <c r="AL202" s="11">
        <f t="shared" si="127"/>
        <v>4</v>
      </c>
      <c r="AM202" s="11">
        <f t="shared" si="127"/>
        <v>1</v>
      </c>
      <c r="AN202" s="11">
        <f t="shared" si="127"/>
        <v>4</v>
      </c>
      <c r="AO202" s="11">
        <f t="shared" si="127"/>
        <v>4</v>
      </c>
      <c r="AP202" s="11">
        <f t="shared" si="127"/>
        <v>3</v>
      </c>
      <c r="AQ202" s="11">
        <f t="shared" si="127"/>
        <v>2</v>
      </c>
      <c r="AR202" s="11">
        <f t="shared" si="127"/>
        <v>5</v>
      </c>
      <c r="AS202" s="11">
        <f t="shared" si="127"/>
        <v>10</v>
      </c>
      <c r="AT202" s="11">
        <f t="shared" si="127"/>
        <v>10</v>
      </c>
      <c r="AU202" s="11">
        <f t="shared" si="127"/>
        <v>16</v>
      </c>
      <c r="AV202" s="11">
        <f t="shared" si="127"/>
        <v>10</v>
      </c>
      <c r="AW202" s="11">
        <f t="shared" si="127"/>
        <v>4</v>
      </c>
      <c r="AX202" s="11">
        <f t="shared" si="127"/>
        <v>4</v>
      </c>
      <c r="AY202" s="11">
        <f t="shared" si="127"/>
        <v>9</v>
      </c>
      <c r="AZ202" s="11">
        <f t="shared" si="127"/>
        <v>10</v>
      </c>
      <c r="BA202" s="11">
        <f t="shared" si="127"/>
        <v>3</v>
      </c>
      <c r="BB202" s="11">
        <f t="shared" si="127"/>
        <v>6</v>
      </c>
      <c r="BC202" s="11">
        <f t="shared" si="127"/>
        <v>6</v>
      </c>
      <c r="BD202" s="11">
        <f t="shared" si="127"/>
        <v>3</v>
      </c>
      <c r="BE202" s="11">
        <f t="shared" si="127"/>
        <v>0</v>
      </c>
      <c r="BF202" s="11">
        <f t="shared" si="127"/>
        <v>5</v>
      </c>
      <c r="BG202" s="11">
        <f t="shared" si="127"/>
        <v>0</v>
      </c>
      <c r="BH202" s="11">
        <f t="shared" si="127"/>
        <v>6</v>
      </c>
      <c r="BI202" s="11">
        <f t="shared" si="127"/>
        <v>9</v>
      </c>
      <c r="BJ202" s="11">
        <f t="shared" si="127"/>
        <v>2</v>
      </c>
      <c r="BK202" s="11">
        <f t="shared" si="127"/>
        <v>4</v>
      </c>
      <c r="BL202" s="11">
        <f t="shared" si="127"/>
        <v>1</v>
      </c>
      <c r="BM202" s="11">
        <f t="shared" si="127"/>
        <v>0</v>
      </c>
      <c r="BN202" s="11">
        <f t="shared" si="127"/>
        <v>4</v>
      </c>
      <c r="BO202" s="11">
        <f t="shared" si="127"/>
        <v>6</v>
      </c>
      <c r="BP202" s="11">
        <f t="shared" si="127"/>
        <v>3</v>
      </c>
      <c r="BQ202" s="11">
        <f t="shared" si="127"/>
        <v>0</v>
      </c>
    </row>
    <row r="203" spans="2:69" x14ac:dyDescent="0.25">
      <c r="B203" s="9" t="s">
        <v>222</v>
      </c>
      <c r="D203" s="9" t="s">
        <v>222</v>
      </c>
      <c r="E203" s="11">
        <f t="shared" ref="E203:AJ203" si="128">SUM(E68:E69)</f>
        <v>0</v>
      </c>
      <c r="F203" s="11">
        <f t="shared" si="128"/>
        <v>0</v>
      </c>
      <c r="G203" s="11">
        <f t="shared" si="128"/>
        <v>0</v>
      </c>
      <c r="H203" s="11">
        <f t="shared" si="128"/>
        <v>0</v>
      </c>
      <c r="I203" s="11">
        <f t="shared" si="128"/>
        <v>0</v>
      </c>
      <c r="J203" s="11">
        <f t="shared" si="128"/>
        <v>0</v>
      </c>
      <c r="K203" s="11">
        <f t="shared" si="128"/>
        <v>0</v>
      </c>
      <c r="L203" s="11">
        <f t="shared" si="128"/>
        <v>0</v>
      </c>
      <c r="M203" s="11">
        <f t="shared" si="128"/>
        <v>0</v>
      </c>
      <c r="N203" s="11">
        <f t="shared" si="128"/>
        <v>0</v>
      </c>
      <c r="O203" s="11">
        <f t="shared" si="128"/>
        <v>0</v>
      </c>
      <c r="P203" s="11">
        <f t="shared" si="128"/>
        <v>2</v>
      </c>
      <c r="Q203" s="11">
        <f t="shared" si="128"/>
        <v>6</v>
      </c>
      <c r="R203" s="11">
        <f t="shared" si="128"/>
        <v>0</v>
      </c>
      <c r="S203" s="11">
        <f t="shared" si="128"/>
        <v>5</v>
      </c>
      <c r="T203" s="11">
        <f t="shared" si="128"/>
        <v>0</v>
      </c>
      <c r="U203" s="11">
        <f t="shared" si="128"/>
        <v>1</v>
      </c>
      <c r="V203" s="11">
        <f t="shared" si="128"/>
        <v>0</v>
      </c>
      <c r="W203" s="11">
        <f t="shared" si="128"/>
        <v>56</v>
      </c>
      <c r="X203" s="11">
        <f t="shared" si="128"/>
        <v>38</v>
      </c>
      <c r="Y203" s="11">
        <f t="shared" si="128"/>
        <v>29</v>
      </c>
      <c r="Z203" s="11">
        <f t="shared" si="128"/>
        <v>8</v>
      </c>
      <c r="AA203" s="11">
        <f t="shared" si="128"/>
        <v>1</v>
      </c>
      <c r="AB203" s="11">
        <f t="shared" si="128"/>
        <v>0</v>
      </c>
      <c r="AC203" s="11">
        <f t="shared" si="128"/>
        <v>3</v>
      </c>
      <c r="AD203" s="11">
        <f t="shared" si="128"/>
        <v>134</v>
      </c>
      <c r="AE203" s="11">
        <f t="shared" si="128"/>
        <v>14</v>
      </c>
      <c r="AF203" s="11">
        <f t="shared" si="128"/>
        <v>32</v>
      </c>
      <c r="AG203" s="11">
        <f t="shared" si="128"/>
        <v>8</v>
      </c>
      <c r="AH203" s="11">
        <f t="shared" si="128"/>
        <v>10</v>
      </c>
      <c r="AI203" s="11">
        <f t="shared" si="128"/>
        <v>22</v>
      </c>
      <c r="AJ203" s="11">
        <f t="shared" si="128"/>
        <v>106</v>
      </c>
      <c r="AK203" s="11">
        <f t="shared" ref="AK203:BQ203" si="129">SUM(AK68:AK69)</f>
        <v>4</v>
      </c>
      <c r="AL203" s="11">
        <f t="shared" si="129"/>
        <v>117</v>
      </c>
      <c r="AM203" s="11">
        <f t="shared" si="129"/>
        <v>197</v>
      </c>
      <c r="AN203" s="11">
        <f t="shared" si="129"/>
        <v>16</v>
      </c>
      <c r="AO203" s="11">
        <f t="shared" si="129"/>
        <v>12</v>
      </c>
      <c r="AP203" s="11">
        <f t="shared" si="129"/>
        <v>8</v>
      </c>
      <c r="AQ203" s="11">
        <f t="shared" si="129"/>
        <v>99</v>
      </c>
      <c r="AR203" s="11">
        <f t="shared" si="129"/>
        <v>1232</v>
      </c>
      <c r="AS203" s="11">
        <f t="shared" si="129"/>
        <v>101</v>
      </c>
      <c r="AT203" s="11">
        <f t="shared" si="129"/>
        <v>188</v>
      </c>
      <c r="AU203" s="11">
        <f t="shared" si="129"/>
        <v>65</v>
      </c>
      <c r="AV203" s="11">
        <f t="shared" si="129"/>
        <v>22</v>
      </c>
      <c r="AW203" s="11">
        <f t="shared" si="129"/>
        <v>4</v>
      </c>
      <c r="AX203" s="11">
        <f t="shared" si="129"/>
        <v>13</v>
      </c>
      <c r="AY203" s="11">
        <f t="shared" si="129"/>
        <v>16</v>
      </c>
      <c r="AZ203" s="11">
        <f t="shared" si="129"/>
        <v>27</v>
      </c>
      <c r="BA203" s="11">
        <f t="shared" si="129"/>
        <v>4</v>
      </c>
      <c r="BB203" s="11">
        <f t="shared" si="129"/>
        <v>11</v>
      </c>
      <c r="BC203" s="11">
        <f t="shared" si="129"/>
        <v>51</v>
      </c>
      <c r="BD203" s="11">
        <f t="shared" si="129"/>
        <v>94</v>
      </c>
      <c r="BE203" s="11">
        <f t="shared" si="129"/>
        <v>15</v>
      </c>
      <c r="BF203" s="11">
        <f t="shared" si="129"/>
        <v>5</v>
      </c>
      <c r="BG203" s="11">
        <f t="shared" si="129"/>
        <v>5</v>
      </c>
      <c r="BH203" s="11">
        <f t="shared" si="129"/>
        <v>9</v>
      </c>
      <c r="BI203" s="11">
        <f t="shared" si="129"/>
        <v>2419</v>
      </c>
      <c r="BJ203" s="11">
        <f t="shared" si="129"/>
        <v>14</v>
      </c>
      <c r="BK203" s="11">
        <f t="shared" si="129"/>
        <v>1809</v>
      </c>
      <c r="BL203" s="11">
        <f t="shared" si="129"/>
        <v>22</v>
      </c>
      <c r="BM203" s="11">
        <f t="shared" si="129"/>
        <v>1189</v>
      </c>
      <c r="BN203" s="11">
        <f t="shared" si="129"/>
        <v>127</v>
      </c>
      <c r="BO203" s="11">
        <f t="shared" si="129"/>
        <v>8</v>
      </c>
      <c r="BP203" s="11">
        <f t="shared" si="129"/>
        <v>22</v>
      </c>
      <c r="BQ203" s="11">
        <f t="shared" si="129"/>
        <v>181</v>
      </c>
    </row>
    <row r="204" spans="2:69" x14ac:dyDescent="0.25">
      <c r="B204" s="9" t="s">
        <v>223</v>
      </c>
      <c r="D204" s="9" t="s">
        <v>223</v>
      </c>
      <c r="E204" s="11">
        <f t="shared" ref="E204:AJ204" si="130">SUM(E70:E76)</f>
        <v>12</v>
      </c>
      <c r="F204" s="11">
        <f t="shared" si="130"/>
        <v>0</v>
      </c>
      <c r="G204" s="11">
        <f t="shared" si="130"/>
        <v>12</v>
      </c>
      <c r="H204" s="11">
        <f t="shared" si="130"/>
        <v>6</v>
      </c>
      <c r="I204" s="11">
        <f t="shared" si="130"/>
        <v>12</v>
      </c>
      <c r="J204" s="11">
        <f t="shared" si="130"/>
        <v>0</v>
      </c>
      <c r="K204" s="11">
        <f t="shared" si="130"/>
        <v>10</v>
      </c>
      <c r="L204" s="11">
        <f t="shared" si="130"/>
        <v>5</v>
      </c>
      <c r="M204" s="11">
        <f t="shared" si="130"/>
        <v>1</v>
      </c>
      <c r="N204" s="11">
        <f t="shared" si="130"/>
        <v>7</v>
      </c>
      <c r="O204" s="11">
        <f t="shared" si="130"/>
        <v>3</v>
      </c>
      <c r="P204" s="11">
        <f t="shared" si="130"/>
        <v>33</v>
      </c>
      <c r="Q204" s="11">
        <f t="shared" si="130"/>
        <v>37</v>
      </c>
      <c r="R204" s="11">
        <f t="shared" si="130"/>
        <v>10</v>
      </c>
      <c r="S204" s="11">
        <f t="shared" si="130"/>
        <v>8</v>
      </c>
      <c r="T204" s="11">
        <f t="shared" si="130"/>
        <v>0</v>
      </c>
      <c r="U204" s="11">
        <f t="shared" si="130"/>
        <v>16</v>
      </c>
      <c r="V204" s="11">
        <f t="shared" si="130"/>
        <v>0</v>
      </c>
      <c r="W204" s="11">
        <f t="shared" si="130"/>
        <v>11</v>
      </c>
      <c r="X204" s="11">
        <f t="shared" si="130"/>
        <v>18</v>
      </c>
      <c r="Y204" s="11">
        <f t="shared" si="130"/>
        <v>43</v>
      </c>
      <c r="Z204" s="11">
        <f t="shared" si="130"/>
        <v>18</v>
      </c>
      <c r="AA204" s="11">
        <f t="shared" si="130"/>
        <v>24</v>
      </c>
      <c r="AB204" s="11">
        <f t="shared" si="130"/>
        <v>20</v>
      </c>
      <c r="AC204" s="11">
        <f t="shared" si="130"/>
        <v>18</v>
      </c>
      <c r="AD204" s="11">
        <f t="shared" si="130"/>
        <v>51</v>
      </c>
      <c r="AE204" s="11">
        <f t="shared" si="130"/>
        <v>23</v>
      </c>
      <c r="AF204" s="11">
        <f t="shared" si="130"/>
        <v>30</v>
      </c>
      <c r="AG204" s="11">
        <f t="shared" si="130"/>
        <v>20</v>
      </c>
      <c r="AH204" s="11">
        <f t="shared" si="130"/>
        <v>20</v>
      </c>
      <c r="AI204" s="11">
        <f t="shared" si="130"/>
        <v>38</v>
      </c>
      <c r="AJ204" s="11">
        <f t="shared" si="130"/>
        <v>71</v>
      </c>
      <c r="AK204" s="11">
        <f t="shared" ref="AK204:BQ204" si="131">SUM(AK70:AK76)</f>
        <v>34</v>
      </c>
      <c r="AL204" s="11">
        <f t="shared" si="131"/>
        <v>74</v>
      </c>
      <c r="AM204" s="11">
        <f t="shared" si="131"/>
        <v>70</v>
      </c>
      <c r="AN204" s="11">
        <f t="shared" si="131"/>
        <v>45</v>
      </c>
      <c r="AO204" s="11">
        <f t="shared" si="131"/>
        <v>19</v>
      </c>
      <c r="AP204" s="11">
        <f t="shared" si="131"/>
        <v>40</v>
      </c>
      <c r="AQ204" s="11">
        <f t="shared" si="131"/>
        <v>49</v>
      </c>
      <c r="AR204" s="11">
        <f t="shared" si="131"/>
        <v>7</v>
      </c>
      <c r="AS204" s="11">
        <f t="shared" si="131"/>
        <v>127</v>
      </c>
      <c r="AT204" s="11">
        <f t="shared" si="131"/>
        <v>38</v>
      </c>
      <c r="AU204" s="11">
        <f t="shared" si="131"/>
        <v>79</v>
      </c>
      <c r="AV204" s="11">
        <f t="shared" si="131"/>
        <v>41</v>
      </c>
      <c r="AW204" s="11">
        <f t="shared" si="131"/>
        <v>32</v>
      </c>
      <c r="AX204" s="11">
        <f t="shared" si="131"/>
        <v>30</v>
      </c>
      <c r="AY204" s="11">
        <f t="shared" si="131"/>
        <v>10</v>
      </c>
      <c r="AZ204" s="11">
        <f t="shared" si="131"/>
        <v>44</v>
      </c>
      <c r="BA204" s="11">
        <f t="shared" si="131"/>
        <v>22</v>
      </c>
      <c r="BB204" s="11">
        <f t="shared" si="131"/>
        <v>23</v>
      </c>
      <c r="BC204" s="11">
        <f t="shared" si="131"/>
        <v>15</v>
      </c>
      <c r="BD204" s="11">
        <f t="shared" si="131"/>
        <v>29</v>
      </c>
      <c r="BE204" s="11">
        <f t="shared" si="131"/>
        <v>39</v>
      </c>
      <c r="BF204" s="11">
        <f t="shared" si="131"/>
        <v>41</v>
      </c>
      <c r="BG204" s="11">
        <f t="shared" si="131"/>
        <v>51</v>
      </c>
      <c r="BH204" s="11">
        <f t="shared" si="131"/>
        <v>45</v>
      </c>
      <c r="BI204" s="11">
        <f t="shared" si="131"/>
        <v>58</v>
      </c>
      <c r="BJ204" s="11">
        <f t="shared" si="131"/>
        <v>39</v>
      </c>
      <c r="BK204" s="11">
        <f t="shared" si="131"/>
        <v>33</v>
      </c>
      <c r="BL204" s="11">
        <f t="shared" si="131"/>
        <v>23</v>
      </c>
      <c r="BM204" s="11">
        <f t="shared" si="131"/>
        <v>5</v>
      </c>
      <c r="BN204" s="11">
        <f t="shared" si="131"/>
        <v>43</v>
      </c>
      <c r="BO204" s="11">
        <f t="shared" si="131"/>
        <v>30</v>
      </c>
      <c r="BP204" s="11">
        <f t="shared" si="131"/>
        <v>2</v>
      </c>
      <c r="BQ204" s="11">
        <f t="shared" si="131"/>
        <v>17</v>
      </c>
    </row>
    <row r="205" spans="2:69" x14ac:dyDescent="0.25">
      <c r="B205" s="9" t="s">
        <v>224</v>
      </c>
      <c r="D205" s="9" t="s">
        <v>224</v>
      </c>
      <c r="E205" s="11">
        <f t="shared" ref="E205:AJ205" si="132">SUM(E77:E85)</f>
        <v>0</v>
      </c>
      <c r="F205" s="11">
        <f t="shared" si="132"/>
        <v>0</v>
      </c>
      <c r="G205" s="11">
        <f t="shared" si="132"/>
        <v>0</v>
      </c>
      <c r="H205" s="11">
        <f t="shared" si="132"/>
        <v>0</v>
      </c>
      <c r="I205" s="11">
        <f t="shared" si="132"/>
        <v>0</v>
      </c>
      <c r="J205" s="11">
        <f t="shared" si="132"/>
        <v>0</v>
      </c>
      <c r="K205" s="11">
        <f t="shared" si="132"/>
        <v>0</v>
      </c>
      <c r="L205" s="11">
        <f t="shared" si="132"/>
        <v>0</v>
      </c>
      <c r="M205" s="11">
        <f t="shared" si="132"/>
        <v>0</v>
      </c>
      <c r="N205" s="11">
        <f t="shared" si="132"/>
        <v>0</v>
      </c>
      <c r="O205" s="11">
        <f t="shared" si="132"/>
        <v>0</v>
      </c>
      <c r="P205" s="11">
        <f t="shared" si="132"/>
        <v>0</v>
      </c>
      <c r="Q205" s="11">
        <f t="shared" si="132"/>
        <v>0</v>
      </c>
      <c r="R205" s="11">
        <f t="shared" si="132"/>
        <v>0</v>
      </c>
      <c r="S205" s="11">
        <f t="shared" si="132"/>
        <v>0</v>
      </c>
      <c r="T205" s="11">
        <f t="shared" si="132"/>
        <v>0</v>
      </c>
      <c r="U205" s="11">
        <f t="shared" si="132"/>
        <v>0</v>
      </c>
      <c r="V205" s="11">
        <f t="shared" si="132"/>
        <v>0</v>
      </c>
      <c r="W205" s="11">
        <f t="shared" si="132"/>
        <v>0</v>
      </c>
      <c r="X205" s="11">
        <f t="shared" si="132"/>
        <v>0</v>
      </c>
      <c r="Y205" s="11">
        <f t="shared" si="132"/>
        <v>0</v>
      </c>
      <c r="Z205" s="11">
        <f t="shared" si="132"/>
        <v>0</v>
      </c>
      <c r="AA205" s="11">
        <f t="shared" si="132"/>
        <v>0</v>
      </c>
      <c r="AB205" s="11">
        <f t="shared" si="132"/>
        <v>0</v>
      </c>
      <c r="AC205" s="11">
        <f t="shared" si="132"/>
        <v>0</v>
      </c>
      <c r="AD205" s="11">
        <f t="shared" si="132"/>
        <v>2</v>
      </c>
      <c r="AE205" s="11">
        <f t="shared" si="132"/>
        <v>0</v>
      </c>
      <c r="AF205" s="11">
        <f t="shared" si="132"/>
        <v>25</v>
      </c>
      <c r="AG205" s="11">
        <f t="shared" si="132"/>
        <v>0</v>
      </c>
      <c r="AH205" s="11">
        <f t="shared" si="132"/>
        <v>0</v>
      </c>
      <c r="AI205" s="11">
        <f t="shared" si="132"/>
        <v>41</v>
      </c>
      <c r="AJ205" s="11">
        <f t="shared" si="132"/>
        <v>11</v>
      </c>
      <c r="AK205" s="11">
        <f t="shared" ref="AK205:BQ205" si="133">SUM(AK77:AK85)</f>
        <v>0</v>
      </c>
      <c r="AL205" s="11">
        <f t="shared" si="133"/>
        <v>1</v>
      </c>
      <c r="AM205" s="11">
        <f t="shared" si="133"/>
        <v>50</v>
      </c>
      <c r="AN205" s="11">
        <f t="shared" si="133"/>
        <v>0</v>
      </c>
      <c r="AO205" s="11">
        <f t="shared" si="133"/>
        <v>0</v>
      </c>
      <c r="AP205" s="11">
        <f t="shared" si="133"/>
        <v>1</v>
      </c>
      <c r="AQ205" s="11">
        <f t="shared" si="133"/>
        <v>69</v>
      </c>
      <c r="AR205" s="11">
        <f t="shared" si="133"/>
        <v>2358</v>
      </c>
      <c r="AS205" s="11">
        <f t="shared" si="133"/>
        <v>1</v>
      </c>
      <c r="AT205" s="11">
        <f t="shared" si="133"/>
        <v>0</v>
      </c>
      <c r="AU205" s="11">
        <f t="shared" si="133"/>
        <v>1</v>
      </c>
      <c r="AV205" s="11">
        <f t="shared" si="133"/>
        <v>0</v>
      </c>
      <c r="AW205" s="11">
        <f t="shared" si="133"/>
        <v>27</v>
      </c>
      <c r="AX205" s="11">
        <f t="shared" si="133"/>
        <v>0</v>
      </c>
      <c r="AY205" s="11">
        <f t="shared" si="133"/>
        <v>2187</v>
      </c>
      <c r="AZ205" s="11">
        <f t="shared" si="133"/>
        <v>582</v>
      </c>
      <c r="BA205" s="11">
        <f t="shared" si="133"/>
        <v>772</v>
      </c>
      <c r="BB205" s="11">
        <f t="shared" si="133"/>
        <v>121</v>
      </c>
      <c r="BC205" s="11">
        <f t="shared" si="133"/>
        <v>659</v>
      </c>
      <c r="BD205" s="11">
        <f t="shared" si="133"/>
        <v>266</v>
      </c>
      <c r="BE205" s="11">
        <f t="shared" si="133"/>
        <v>19</v>
      </c>
      <c r="BF205" s="11">
        <f t="shared" si="133"/>
        <v>175</v>
      </c>
      <c r="BG205" s="11">
        <f t="shared" si="133"/>
        <v>205</v>
      </c>
      <c r="BH205" s="11">
        <f t="shared" si="133"/>
        <v>841</v>
      </c>
      <c r="BI205" s="11">
        <f t="shared" si="133"/>
        <v>2326</v>
      </c>
      <c r="BJ205" s="11">
        <f t="shared" si="133"/>
        <v>4</v>
      </c>
      <c r="BK205" s="11">
        <f t="shared" si="133"/>
        <v>2376</v>
      </c>
      <c r="BL205" s="11">
        <f t="shared" si="133"/>
        <v>802</v>
      </c>
      <c r="BM205" s="11">
        <f t="shared" si="133"/>
        <v>830</v>
      </c>
      <c r="BN205" s="11">
        <f t="shared" si="133"/>
        <v>17</v>
      </c>
      <c r="BO205" s="11">
        <f t="shared" si="133"/>
        <v>27</v>
      </c>
      <c r="BP205" s="11">
        <f t="shared" si="133"/>
        <v>376</v>
      </c>
      <c r="BQ205" s="11">
        <f t="shared" si="133"/>
        <v>66</v>
      </c>
    </row>
    <row r="206" spans="2:69" x14ac:dyDescent="0.25">
      <c r="B206" s="9" t="s">
        <v>225</v>
      </c>
      <c r="D206" s="9" t="s">
        <v>225</v>
      </c>
      <c r="E206" s="11">
        <f t="shared" ref="E206:AJ206" si="134">SUM(E86:E88)</f>
        <v>1</v>
      </c>
      <c r="F206" s="11">
        <f t="shared" si="134"/>
        <v>0</v>
      </c>
      <c r="G206" s="11">
        <f t="shared" si="134"/>
        <v>0</v>
      </c>
      <c r="H206" s="11">
        <f t="shared" si="134"/>
        <v>0</v>
      </c>
      <c r="I206" s="11">
        <f t="shared" si="134"/>
        <v>1</v>
      </c>
      <c r="J206" s="11">
        <f t="shared" si="134"/>
        <v>0</v>
      </c>
      <c r="K206" s="11">
        <f t="shared" si="134"/>
        <v>0</v>
      </c>
      <c r="L206" s="11">
        <f t="shared" si="134"/>
        <v>1</v>
      </c>
      <c r="M206" s="11">
        <f t="shared" si="134"/>
        <v>0</v>
      </c>
      <c r="N206" s="11">
        <f t="shared" si="134"/>
        <v>0</v>
      </c>
      <c r="O206" s="11">
        <f t="shared" si="134"/>
        <v>0</v>
      </c>
      <c r="P206" s="11">
        <f t="shared" si="134"/>
        <v>0</v>
      </c>
      <c r="Q206" s="11">
        <f t="shared" si="134"/>
        <v>0</v>
      </c>
      <c r="R206" s="11">
        <f t="shared" si="134"/>
        <v>0</v>
      </c>
      <c r="S206" s="11">
        <f t="shared" si="134"/>
        <v>0</v>
      </c>
      <c r="T206" s="11">
        <f t="shared" si="134"/>
        <v>0</v>
      </c>
      <c r="U206" s="11">
        <f t="shared" si="134"/>
        <v>0</v>
      </c>
      <c r="V206" s="11">
        <f t="shared" si="134"/>
        <v>0</v>
      </c>
      <c r="W206" s="11">
        <f t="shared" si="134"/>
        <v>20</v>
      </c>
      <c r="X206" s="11">
        <f t="shared" si="134"/>
        <v>140</v>
      </c>
      <c r="Y206" s="11">
        <f t="shared" si="134"/>
        <v>389</v>
      </c>
      <c r="Z206" s="11">
        <f t="shared" si="134"/>
        <v>362</v>
      </c>
      <c r="AA206" s="11">
        <f t="shared" si="134"/>
        <v>487</v>
      </c>
      <c r="AB206" s="11">
        <f t="shared" si="134"/>
        <v>426</v>
      </c>
      <c r="AC206" s="11">
        <f t="shared" si="134"/>
        <v>300</v>
      </c>
      <c r="AD206" s="11">
        <f t="shared" si="134"/>
        <v>286</v>
      </c>
      <c r="AE206" s="11">
        <f t="shared" si="134"/>
        <v>227</v>
      </c>
      <c r="AF206" s="11">
        <f t="shared" si="134"/>
        <v>309</v>
      </c>
      <c r="AG206" s="11">
        <f t="shared" si="134"/>
        <v>402</v>
      </c>
      <c r="AH206" s="11">
        <f t="shared" si="134"/>
        <v>178</v>
      </c>
      <c r="AI206" s="11">
        <f t="shared" si="134"/>
        <v>302</v>
      </c>
      <c r="AJ206" s="11">
        <f t="shared" si="134"/>
        <v>279</v>
      </c>
      <c r="AK206" s="11">
        <f t="shared" ref="AK206:BQ206" si="135">SUM(AK86:AK88)</f>
        <v>378</v>
      </c>
      <c r="AL206" s="11">
        <f t="shared" si="135"/>
        <v>369</v>
      </c>
      <c r="AM206" s="11">
        <f t="shared" si="135"/>
        <v>568</v>
      </c>
      <c r="AN206" s="11">
        <f t="shared" si="135"/>
        <v>838</v>
      </c>
      <c r="AO206" s="11">
        <f t="shared" si="135"/>
        <v>635</v>
      </c>
      <c r="AP206" s="11">
        <f t="shared" si="135"/>
        <v>457</v>
      </c>
      <c r="AQ206" s="11">
        <f t="shared" si="135"/>
        <v>590</v>
      </c>
      <c r="AR206" s="11">
        <f t="shared" si="135"/>
        <v>484</v>
      </c>
      <c r="AS206" s="11">
        <f t="shared" si="135"/>
        <v>544</v>
      </c>
      <c r="AT206" s="11">
        <f t="shared" si="135"/>
        <v>384</v>
      </c>
      <c r="AU206" s="11">
        <f t="shared" si="135"/>
        <v>216</v>
      </c>
      <c r="AV206" s="11">
        <f t="shared" si="135"/>
        <v>598</v>
      </c>
      <c r="AW206" s="11">
        <f t="shared" si="135"/>
        <v>399</v>
      </c>
      <c r="AX206" s="11">
        <f t="shared" si="135"/>
        <v>740</v>
      </c>
      <c r="AY206" s="11">
        <f t="shared" si="135"/>
        <v>781</v>
      </c>
      <c r="AZ206" s="11">
        <f t="shared" si="135"/>
        <v>1178</v>
      </c>
      <c r="BA206" s="11">
        <f t="shared" si="135"/>
        <v>324</v>
      </c>
      <c r="BB206" s="11">
        <f t="shared" si="135"/>
        <v>629</v>
      </c>
      <c r="BC206" s="11">
        <f t="shared" si="135"/>
        <v>463</v>
      </c>
      <c r="BD206" s="11">
        <f t="shared" si="135"/>
        <v>1571</v>
      </c>
      <c r="BE206" s="11">
        <f t="shared" si="135"/>
        <v>543</v>
      </c>
      <c r="BF206" s="11">
        <f t="shared" si="135"/>
        <v>568</v>
      </c>
      <c r="BG206" s="11">
        <f t="shared" si="135"/>
        <v>865</v>
      </c>
      <c r="BH206" s="11">
        <f t="shared" si="135"/>
        <v>670</v>
      </c>
      <c r="BI206" s="11">
        <f t="shared" si="135"/>
        <v>694</v>
      </c>
      <c r="BJ206" s="11">
        <f t="shared" si="135"/>
        <v>1502</v>
      </c>
      <c r="BK206" s="11">
        <f t="shared" si="135"/>
        <v>1478</v>
      </c>
      <c r="BL206" s="11">
        <f t="shared" si="135"/>
        <v>1204</v>
      </c>
      <c r="BM206" s="11">
        <f t="shared" si="135"/>
        <v>796</v>
      </c>
      <c r="BN206" s="11">
        <f t="shared" si="135"/>
        <v>616</v>
      </c>
      <c r="BO206" s="11">
        <f t="shared" si="135"/>
        <v>589</v>
      </c>
      <c r="BP206" s="11">
        <f t="shared" si="135"/>
        <v>720</v>
      </c>
      <c r="BQ206" s="11">
        <f t="shared" si="135"/>
        <v>789</v>
      </c>
    </row>
    <row r="207" spans="2:69" x14ac:dyDescent="0.25">
      <c r="B207" s="9" t="s">
        <v>226</v>
      </c>
      <c r="D207" s="9" t="s">
        <v>226</v>
      </c>
      <c r="E207" s="11">
        <f t="shared" ref="E207:AJ207" si="136">SUM(E89:E95)</f>
        <v>0</v>
      </c>
      <c r="F207" s="11">
        <f t="shared" si="136"/>
        <v>0</v>
      </c>
      <c r="G207" s="11">
        <f t="shared" si="136"/>
        <v>13</v>
      </c>
      <c r="H207" s="11">
        <f t="shared" si="136"/>
        <v>6</v>
      </c>
      <c r="I207" s="11">
        <f t="shared" si="136"/>
        <v>6</v>
      </c>
      <c r="J207" s="11">
        <f t="shared" si="136"/>
        <v>0</v>
      </c>
      <c r="K207" s="11">
        <f t="shared" si="136"/>
        <v>1</v>
      </c>
      <c r="L207" s="11">
        <f t="shared" si="136"/>
        <v>0</v>
      </c>
      <c r="M207" s="11">
        <f t="shared" si="136"/>
        <v>2</v>
      </c>
      <c r="N207" s="11">
        <f t="shared" si="136"/>
        <v>1</v>
      </c>
      <c r="O207" s="11">
        <f t="shared" si="136"/>
        <v>1</v>
      </c>
      <c r="P207" s="11">
        <f t="shared" si="136"/>
        <v>2</v>
      </c>
      <c r="Q207" s="11">
        <f t="shared" si="136"/>
        <v>54</v>
      </c>
      <c r="R207" s="11">
        <f t="shared" si="136"/>
        <v>0</v>
      </c>
      <c r="S207" s="11">
        <f t="shared" si="136"/>
        <v>15</v>
      </c>
      <c r="T207" s="11">
        <f t="shared" si="136"/>
        <v>0</v>
      </c>
      <c r="U207" s="11">
        <f t="shared" si="136"/>
        <v>0</v>
      </c>
      <c r="V207" s="11">
        <f t="shared" si="136"/>
        <v>0</v>
      </c>
      <c r="W207" s="11">
        <f t="shared" si="136"/>
        <v>0</v>
      </c>
      <c r="X207" s="11">
        <f t="shared" si="136"/>
        <v>7</v>
      </c>
      <c r="Y207" s="11">
        <f t="shared" si="136"/>
        <v>3</v>
      </c>
      <c r="Z207" s="11">
        <f t="shared" si="136"/>
        <v>6</v>
      </c>
      <c r="AA207" s="11">
        <f t="shared" si="136"/>
        <v>4</v>
      </c>
      <c r="AB207" s="11">
        <f t="shared" si="136"/>
        <v>5</v>
      </c>
      <c r="AC207" s="11">
        <f t="shared" si="136"/>
        <v>5</v>
      </c>
      <c r="AD207" s="11">
        <f t="shared" si="136"/>
        <v>30</v>
      </c>
      <c r="AE207" s="11">
        <f t="shared" si="136"/>
        <v>13</v>
      </c>
      <c r="AF207" s="11">
        <f t="shared" si="136"/>
        <v>17</v>
      </c>
      <c r="AG207" s="11">
        <f t="shared" si="136"/>
        <v>17</v>
      </c>
      <c r="AH207" s="11">
        <f t="shared" si="136"/>
        <v>12</v>
      </c>
      <c r="AI207" s="11">
        <f t="shared" si="136"/>
        <v>23</v>
      </c>
      <c r="AJ207" s="11">
        <f t="shared" si="136"/>
        <v>40</v>
      </c>
      <c r="AK207" s="11">
        <f t="shared" ref="AK207:BQ207" si="137">SUM(AK89:AK95)</f>
        <v>25</v>
      </c>
      <c r="AL207" s="11">
        <f t="shared" si="137"/>
        <v>26</v>
      </c>
      <c r="AM207" s="11">
        <f t="shared" si="137"/>
        <v>18</v>
      </c>
      <c r="AN207" s="11">
        <f t="shared" si="137"/>
        <v>52</v>
      </c>
      <c r="AO207" s="11">
        <f t="shared" si="137"/>
        <v>28</v>
      </c>
      <c r="AP207" s="11">
        <f t="shared" si="137"/>
        <v>31</v>
      </c>
      <c r="AQ207" s="11">
        <f t="shared" si="137"/>
        <v>19</v>
      </c>
      <c r="AR207" s="11">
        <f t="shared" si="137"/>
        <v>30</v>
      </c>
      <c r="AS207" s="11">
        <f t="shared" si="137"/>
        <v>41</v>
      </c>
      <c r="AT207" s="11">
        <f t="shared" si="137"/>
        <v>9</v>
      </c>
      <c r="AU207" s="11">
        <f t="shared" si="137"/>
        <v>68</v>
      </c>
      <c r="AV207" s="11">
        <f t="shared" si="137"/>
        <v>37</v>
      </c>
      <c r="AW207" s="11">
        <f t="shared" si="137"/>
        <v>25</v>
      </c>
      <c r="AX207" s="11">
        <f t="shared" si="137"/>
        <v>17</v>
      </c>
      <c r="AY207" s="11">
        <f t="shared" si="137"/>
        <v>44</v>
      </c>
      <c r="AZ207" s="11">
        <f t="shared" si="137"/>
        <v>33</v>
      </c>
      <c r="BA207" s="11">
        <f t="shared" si="137"/>
        <v>46</v>
      </c>
      <c r="BB207" s="11">
        <f t="shared" si="137"/>
        <v>24</v>
      </c>
      <c r="BC207" s="11">
        <f t="shared" si="137"/>
        <v>31</v>
      </c>
      <c r="BD207" s="11">
        <f t="shared" si="137"/>
        <v>36</v>
      </c>
      <c r="BE207" s="11">
        <f t="shared" si="137"/>
        <v>37</v>
      </c>
      <c r="BF207" s="11">
        <f t="shared" si="137"/>
        <v>34</v>
      </c>
      <c r="BG207" s="11">
        <f t="shared" si="137"/>
        <v>21</v>
      </c>
      <c r="BH207" s="11">
        <f t="shared" si="137"/>
        <v>16</v>
      </c>
      <c r="BI207" s="11">
        <f t="shared" si="137"/>
        <v>29</v>
      </c>
      <c r="BJ207" s="11">
        <f t="shared" si="137"/>
        <v>25</v>
      </c>
      <c r="BK207" s="11">
        <f t="shared" si="137"/>
        <v>46</v>
      </c>
      <c r="BL207" s="11">
        <f t="shared" si="137"/>
        <v>27</v>
      </c>
      <c r="BM207" s="11">
        <f t="shared" si="137"/>
        <v>14</v>
      </c>
      <c r="BN207" s="11">
        <f t="shared" si="137"/>
        <v>9</v>
      </c>
      <c r="BO207" s="11">
        <f t="shared" si="137"/>
        <v>27</v>
      </c>
      <c r="BP207" s="11">
        <f t="shared" si="137"/>
        <v>22</v>
      </c>
      <c r="BQ207" s="11">
        <f t="shared" si="137"/>
        <v>30</v>
      </c>
    </row>
    <row r="208" spans="2:69" x14ac:dyDescent="0.25">
      <c r="B208" s="9" t="s">
        <v>227</v>
      </c>
      <c r="D208" s="9" t="s">
        <v>227</v>
      </c>
      <c r="E208" s="11">
        <f t="shared" ref="E208:AJ208" si="138">SUM(E97)</f>
        <v>3</v>
      </c>
      <c r="F208" s="11">
        <f t="shared" si="138"/>
        <v>0</v>
      </c>
      <c r="G208" s="11">
        <f t="shared" si="138"/>
        <v>1</v>
      </c>
      <c r="H208" s="11">
        <f t="shared" si="138"/>
        <v>3</v>
      </c>
      <c r="I208" s="11">
        <f t="shared" si="138"/>
        <v>8</v>
      </c>
      <c r="J208" s="11">
        <f t="shared" si="138"/>
        <v>0</v>
      </c>
      <c r="K208" s="11">
        <f t="shared" si="138"/>
        <v>0</v>
      </c>
      <c r="L208" s="11">
        <f t="shared" si="138"/>
        <v>2</v>
      </c>
      <c r="M208" s="11">
        <f t="shared" si="138"/>
        <v>2</v>
      </c>
      <c r="N208" s="11">
        <f t="shared" si="138"/>
        <v>1</v>
      </c>
      <c r="O208" s="11">
        <f t="shared" si="138"/>
        <v>1</v>
      </c>
      <c r="P208" s="11">
        <f t="shared" si="138"/>
        <v>2</v>
      </c>
      <c r="Q208" s="11">
        <f t="shared" si="138"/>
        <v>0</v>
      </c>
      <c r="R208" s="11">
        <f t="shared" si="138"/>
        <v>1</v>
      </c>
      <c r="S208" s="11">
        <f t="shared" si="138"/>
        <v>0</v>
      </c>
      <c r="T208" s="11">
        <f t="shared" si="138"/>
        <v>0</v>
      </c>
      <c r="U208" s="11">
        <f t="shared" si="138"/>
        <v>1</v>
      </c>
      <c r="V208" s="11">
        <f t="shared" si="138"/>
        <v>0</v>
      </c>
      <c r="W208" s="11">
        <f t="shared" si="138"/>
        <v>1</v>
      </c>
      <c r="X208" s="11">
        <f t="shared" si="138"/>
        <v>3</v>
      </c>
      <c r="Y208" s="11">
        <f t="shared" si="138"/>
        <v>6</v>
      </c>
      <c r="Z208" s="11">
        <f t="shared" si="138"/>
        <v>2</v>
      </c>
      <c r="AA208" s="11">
        <f t="shared" si="138"/>
        <v>3</v>
      </c>
      <c r="AB208" s="11">
        <f t="shared" si="138"/>
        <v>4</v>
      </c>
      <c r="AC208" s="11">
        <f t="shared" si="138"/>
        <v>4</v>
      </c>
      <c r="AD208" s="11">
        <f t="shared" si="138"/>
        <v>4</v>
      </c>
      <c r="AE208" s="11">
        <f t="shared" si="138"/>
        <v>9</v>
      </c>
      <c r="AF208" s="11">
        <f t="shared" si="138"/>
        <v>7</v>
      </c>
      <c r="AG208" s="11">
        <f t="shared" si="138"/>
        <v>4</v>
      </c>
      <c r="AH208" s="11">
        <f t="shared" si="138"/>
        <v>2</v>
      </c>
      <c r="AI208" s="11">
        <f t="shared" si="138"/>
        <v>4</v>
      </c>
      <c r="AJ208" s="11">
        <f t="shared" si="138"/>
        <v>11</v>
      </c>
      <c r="AK208" s="11">
        <f t="shared" ref="AK208:BQ208" si="139">SUM(AK97)</f>
        <v>7</v>
      </c>
      <c r="AL208" s="11">
        <f t="shared" si="139"/>
        <v>7</v>
      </c>
      <c r="AM208" s="11">
        <f t="shared" si="139"/>
        <v>5</v>
      </c>
      <c r="AN208" s="11">
        <f t="shared" si="139"/>
        <v>2</v>
      </c>
      <c r="AO208" s="11">
        <f t="shared" si="139"/>
        <v>6</v>
      </c>
      <c r="AP208" s="11">
        <f t="shared" si="139"/>
        <v>7</v>
      </c>
      <c r="AQ208" s="11">
        <f t="shared" si="139"/>
        <v>12</v>
      </c>
      <c r="AR208" s="11">
        <f t="shared" si="139"/>
        <v>11</v>
      </c>
      <c r="AS208" s="11">
        <f t="shared" si="139"/>
        <v>12</v>
      </c>
      <c r="AT208" s="11">
        <f t="shared" si="139"/>
        <v>7</v>
      </c>
      <c r="AU208" s="11">
        <f t="shared" si="139"/>
        <v>9</v>
      </c>
      <c r="AV208" s="11">
        <f t="shared" si="139"/>
        <v>10</v>
      </c>
      <c r="AW208" s="11">
        <f t="shared" si="139"/>
        <v>4</v>
      </c>
      <c r="AX208" s="11">
        <f t="shared" si="139"/>
        <v>10</v>
      </c>
      <c r="AY208" s="11">
        <f t="shared" si="139"/>
        <v>8</v>
      </c>
      <c r="AZ208" s="11">
        <f t="shared" si="139"/>
        <v>10</v>
      </c>
      <c r="BA208" s="11">
        <f t="shared" si="139"/>
        <v>9</v>
      </c>
      <c r="BB208" s="11">
        <f t="shared" si="139"/>
        <v>10</v>
      </c>
      <c r="BC208" s="11">
        <f t="shared" si="139"/>
        <v>14</v>
      </c>
      <c r="BD208" s="11">
        <f t="shared" si="139"/>
        <v>12</v>
      </c>
      <c r="BE208" s="11">
        <f t="shared" si="139"/>
        <v>5</v>
      </c>
      <c r="BF208" s="11">
        <f t="shared" si="139"/>
        <v>10</v>
      </c>
      <c r="BG208" s="11">
        <f t="shared" si="139"/>
        <v>10</v>
      </c>
      <c r="BH208" s="11">
        <f t="shared" si="139"/>
        <v>7</v>
      </c>
      <c r="BI208" s="11">
        <f t="shared" si="139"/>
        <v>11</v>
      </c>
      <c r="BJ208" s="11">
        <f t="shared" si="139"/>
        <v>7</v>
      </c>
      <c r="BK208" s="11">
        <f t="shared" si="139"/>
        <v>12</v>
      </c>
      <c r="BL208" s="11">
        <f t="shared" si="139"/>
        <v>15</v>
      </c>
      <c r="BM208" s="11">
        <f t="shared" si="139"/>
        <v>5</v>
      </c>
      <c r="BN208" s="11">
        <f t="shared" si="139"/>
        <v>7</v>
      </c>
      <c r="BO208" s="11">
        <f t="shared" si="139"/>
        <v>9</v>
      </c>
      <c r="BP208" s="11">
        <f t="shared" si="139"/>
        <v>9</v>
      </c>
      <c r="BQ208" s="11">
        <f t="shared" si="139"/>
        <v>12</v>
      </c>
    </row>
    <row r="209" spans="2:69" x14ac:dyDescent="0.25">
      <c r="B209" s="9" t="s">
        <v>228</v>
      </c>
      <c r="D209" s="9" t="s">
        <v>228</v>
      </c>
      <c r="E209" s="11">
        <f t="shared" ref="E209:AJ209" si="140">SUM(E98:E103)</f>
        <v>18</v>
      </c>
      <c r="F209" s="11">
        <f t="shared" si="140"/>
        <v>0</v>
      </c>
      <c r="G209" s="11">
        <f t="shared" si="140"/>
        <v>14</v>
      </c>
      <c r="H209" s="11">
        <f t="shared" si="140"/>
        <v>6</v>
      </c>
      <c r="I209" s="11">
        <f t="shared" si="140"/>
        <v>14</v>
      </c>
      <c r="J209" s="11">
        <f t="shared" si="140"/>
        <v>0</v>
      </c>
      <c r="K209" s="11">
        <f t="shared" si="140"/>
        <v>5</v>
      </c>
      <c r="L209" s="11">
        <f t="shared" si="140"/>
        <v>13</v>
      </c>
      <c r="M209" s="11">
        <f t="shared" si="140"/>
        <v>14</v>
      </c>
      <c r="N209" s="11">
        <f t="shared" si="140"/>
        <v>7</v>
      </c>
      <c r="O209" s="11">
        <f t="shared" si="140"/>
        <v>5</v>
      </c>
      <c r="P209" s="11">
        <f t="shared" si="140"/>
        <v>13</v>
      </c>
      <c r="Q209" s="11">
        <f t="shared" si="140"/>
        <v>20</v>
      </c>
      <c r="R209" s="11">
        <f t="shared" si="140"/>
        <v>5</v>
      </c>
      <c r="S209" s="11">
        <f t="shared" si="140"/>
        <v>14</v>
      </c>
      <c r="T209" s="11">
        <f t="shared" si="140"/>
        <v>0</v>
      </c>
      <c r="U209" s="11">
        <f t="shared" si="140"/>
        <v>4</v>
      </c>
      <c r="V209" s="11">
        <f t="shared" si="140"/>
        <v>0</v>
      </c>
      <c r="W209" s="11">
        <f t="shared" si="140"/>
        <v>2</v>
      </c>
      <c r="X209" s="11">
        <f t="shared" si="140"/>
        <v>64</v>
      </c>
      <c r="Y209" s="11">
        <f t="shared" si="140"/>
        <v>55</v>
      </c>
      <c r="Z209" s="11">
        <f t="shared" si="140"/>
        <v>80</v>
      </c>
      <c r="AA209" s="11">
        <f t="shared" si="140"/>
        <v>62</v>
      </c>
      <c r="AB209" s="11">
        <f t="shared" si="140"/>
        <v>45</v>
      </c>
      <c r="AC209" s="11">
        <f t="shared" si="140"/>
        <v>38</v>
      </c>
      <c r="AD209" s="11">
        <f t="shared" si="140"/>
        <v>77</v>
      </c>
      <c r="AE209" s="11">
        <f t="shared" si="140"/>
        <v>70</v>
      </c>
      <c r="AF209" s="11">
        <f t="shared" si="140"/>
        <v>126</v>
      </c>
      <c r="AG209" s="11">
        <f t="shared" si="140"/>
        <v>81</v>
      </c>
      <c r="AH209" s="11">
        <f t="shared" si="140"/>
        <v>60</v>
      </c>
      <c r="AI209" s="11">
        <f t="shared" si="140"/>
        <v>64</v>
      </c>
      <c r="AJ209" s="11">
        <f t="shared" si="140"/>
        <v>104</v>
      </c>
      <c r="AK209" s="11">
        <f t="shared" ref="AK209:BQ209" si="141">SUM(AK98:AK103)</f>
        <v>71</v>
      </c>
      <c r="AL209" s="11">
        <f t="shared" si="141"/>
        <v>97</v>
      </c>
      <c r="AM209" s="11">
        <f t="shared" si="141"/>
        <v>115</v>
      </c>
      <c r="AN209" s="11">
        <f t="shared" si="141"/>
        <v>102</v>
      </c>
      <c r="AO209" s="11">
        <f t="shared" si="141"/>
        <v>115</v>
      </c>
      <c r="AP209" s="11">
        <f t="shared" si="141"/>
        <v>115</v>
      </c>
      <c r="AQ209" s="11">
        <f t="shared" si="141"/>
        <v>121</v>
      </c>
      <c r="AR209" s="11">
        <f t="shared" si="141"/>
        <v>99</v>
      </c>
      <c r="AS209" s="11">
        <f t="shared" si="141"/>
        <v>85</v>
      </c>
      <c r="AT209" s="11">
        <f t="shared" si="141"/>
        <v>113</v>
      </c>
      <c r="AU209" s="11">
        <f t="shared" si="141"/>
        <v>116</v>
      </c>
      <c r="AV209" s="11">
        <f t="shared" si="141"/>
        <v>101</v>
      </c>
      <c r="AW209" s="11">
        <f t="shared" si="141"/>
        <v>125</v>
      </c>
      <c r="AX209" s="11">
        <f t="shared" si="141"/>
        <v>138</v>
      </c>
      <c r="AY209" s="11">
        <f t="shared" si="141"/>
        <v>132</v>
      </c>
      <c r="AZ209" s="11">
        <f t="shared" si="141"/>
        <v>125</v>
      </c>
      <c r="BA209" s="11">
        <f t="shared" si="141"/>
        <v>123</v>
      </c>
      <c r="BB209" s="11">
        <f t="shared" si="141"/>
        <v>147</v>
      </c>
      <c r="BC209" s="11">
        <f t="shared" si="141"/>
        <v>171</v>
      </c>
      <c r="BD209" s="11">
        <f t="shared" si="141"/>
        <v>121</v>
      </c>
      <c r="BE209" s="11">
        <f t="shared" si="141"/>
        <v>129</v>
      </c>
      <c r="BF209" s="11">
        <f t="shared" si="141"/>
        <v>116</v>
      </c>
      <c r="BG209" s="11">
        <f t="shared" si="141"/>
        <v>110</v>
      </c>
      <c r="BH209" s="11">
        <f t="shared" si="141"/>
        <v>79</v>
      </c>
      <c r="BI209" s="11">
        <f t="shared" si="141"/>
        <v>152</v>
      </c>
      <c r="BJ209" s="11">
        <f t="shared" si="141"/>
        <v>149</v>
      </c>
      <c r="BK209" s="11">
        <f t="shared" si="141"/>
        <v>119</v>
      </c>
      <c r="BL209" s="11">
        <f t="shared" si="141"/>
        <v>110</v>
      </c>
      <c r="BM209" s="11">
        <f t="shared" si="141"/>
        <v>93</v>
      </c>
      <c r="BN209" s="11">
        <f t="shared" si="141"/>
        <v>95</v>
      </c>
      <c r="BO209" s="11">
        <f t="shared" si="141"/>
        <v>91</v>
      </c>
      <c r="BP209" s="11">
        <f t="shared" si="141"/>
        <v>68</v>
      </c>
      <c r="BQ209" s="11">
        <f t="shared" si="141"/>
        <v>101</v>
      </c>
    </row>
    <row r="210" spans="2:69" x14ac:dyDescent="0.25">
      <c r="B210" s="9" t="s">
        <v>229</v>
      </c>
      <c r="D210" s="9" t="s">
        <v>229</v>
      </c>
      <c r="E210" s="11">
        <f t="shared" ref="E210:AJ210" si="142">SUM(E108:E116)</f>
        <v>183</v>
      </c>
      <c r="F210" s="11">
        <f t="shared" si="142"/>
        <v>0</v>
      </c>
      <c r="G210" s="11">
        <f t="shared" si="142"/>
        <v>233</v>
      </c>
      <c r="H210" s="11">
        <f t="shared" si="142"/>
        <v>196</v>
      </c>
      <c r="I210" s="11">
        <f t="shared" si="142"/>
        <v>269</v>
      </c>
      <c r="J210" s="11">
        <f t="shared" si="142"/>
        <v>0</v>
      </c>
      <c r="K210" s="11">
        <f t="shared" si="142"/>
        <v>1122</v>
      </c>
      <c r="L210" s="11">
        <f t="shared" si="142"/>
        <v>571</v>
      </c>
      <c r="M210" s="11">
        <f t="shared" si="142"/>
        <v>232</v>
      </c>
      <c r="N210" s="11">
        <f t="shared" si="142"/>
        <v>63</v>
      </c>
      <c r="O210" s="11">
        <f t="shared" si="142"/>
        <v>147</v>
      </c>
      <c r="P210" s="11">
        <f t="shared" si="142"/>
        <v>270</v>
      </c>
      <c r="Q210" s="11">
        <f t="shared" si="142"/>
        <v>295</v>
      </c>
      <c r="R210" s="11">
        <f t="shared" si="142"/>
        <v>111</v>
      </c>
      <c r="S210" s="11">
        <f t="shared" si="142"/>
        <v>526</v>
      </c>
      <c r="T210" s="11">
        <f t="shared" si="142"/>
        <v>0</v>
      </c>
      <c r="U210" s="11">
        <f t="shared" si="142"/>
        <v>171</v>
      </c>
      <c r="V210" s="11">
        <f t="shared" si="142"/>
        <v>0</v>
      </c>
      <c r="W210" s="11">
        <f t="shared" si="142"/>
        <v>191</v>
      </c>
      <c r="X210" s="11">
        <f t="shared" si="142"/>
        <v>517</v>
      </c>
      <c r="Y210" s="11">
        <f t="shared" si="142"/>
        <v>699</v>
      </c>
      <c r="Z210" s="11">
        <f t="shared" si="142"/>
        <v>518</v>
      </c>
      <c r="AA210" s="11">
        <f t="shared" si="142"/>
        <v>1222</v>
      </c>
      <c r="AB210" s="11">
        <f t="shared" si="142"/>
        <v>829</v>
      </c>
      <c r="AC210" s="11">
        <f t="shared" si="142"/>
        <v>386</v>
      </c>
      <c r="AD210" s="11">
        <f t="shared" si="142"/>
        <v>749</v>
      </c>
      <c r="AE210" s="11">
        <f t="shared" si="142"/>
        <v>1624</v>
      </c>
      <c r="AF210" s="11">
        <f t="shared" si="142"/>
        <v>1188</v>
      </c>
      <c r="AG210" s="11">
        <f t="shared" si="142"/>
        <v>563</v>
      </c>
      <c r="AH210" s="11">
        <f t="shared" si="142"/>
        <v>967</v>
      </c>
      <c r="AI210" s="11">
        <f t="shared" si="142"/>
        <v>624</v>
      </c>
      <c r="AJ210" s="11">
        <f t="shared" si="142"/>
        <v>821</v>
      </c>
      <c r="AK210" s="11">
        <f t="shared" ref="AK210:BQ210" si="143">SUM(AK108:AK116)</f>
        <v>691</v>
      </c>
      <c r="AL210" s="11">
        <f t="shared" si="143"/>
        <v>718</v>
      </c>
      <c r="AM210" s="11">
        <f t="shared" si="143"/>
        <v>887</v>
      </c>
      <c r="AN210" s="11">
        <f t="shared" si="143"/>
        <v>782</v>
      </c>
      <c r="AO210" s="11">
        <f t="shared" si="143"/>
        <v>786</v>
      </c>
      <c r="AP210" s="11">
        <f t="shared" si="143"/>
        <v>449</v>
      </c>
      <c r="AQ210" s="11">
        <f t="shared" si="143"/>
        <v>652</v>
      </c>
      <c r="AR210" s="11">
        <f t="shared" si="143"/>
        <v>823</v>
      </c>
      <c r="AS210" s="11">
        <f t="shared" si="143"/>
        <v>974</v>
      </c>
      <c r="AT210" s="11">
        <f t="shared" si="143"/>
        <v>487</v>
      </c>
      <c r="AU210" s="11">
        <f t="shared" si="143"/>
        <v>627</v>
      </c>
      <c r="AV210" s="11">
        <f t="shared" si="143"/>
        <v>1378</v>
      </c>
      <c r="AW210" s="11">
        <f t="shared" si="143"/>
        <v>402</v>
      </c>
      <c r="AX210" s="11">
        <f t="shared" si="143"/>
        <v>516</v>
      </c>
      <c r="AY210" s="11">
        <f t="shared" si="143"/>
        <v>778</v>
      </c>
      <c r="AZ210" s="11">
        <f t="shared" si="143"/>
        <v>1204</v>
      </c>
      <c r="BA210" s="11">
        <f t="shared" si="143"/>
        <v>631</v>
      </c>
      <c r="BB210" s="11">
        <f t="shared" si="143"/>
        <v>775</v>
      </c>
      <c r="BC210" s="11">
        <f t="shared" si="143"/>
        <v>791</v>
      </c>
      <c r="BD210" s="11">
        <f t="shared" si="143"/>
        <v>738</v>
      </c>
      <c r="BE210" s="11">
        <f t="shared" si="143"/>
        <v>636</v>
      </c>
      <c r="BF210" s="11">
        <f t="shared" si="143"/>
        <v>647</v>
      </c>
      <c r="BG210" s="11">
        <f t="shared" si="143"/>
        <v>569</v>
      </c>
      <c r="BH210" s="11">
        <f t="shared" si="143"/>
        <v>558</v>
      </c>
      <c r="BI210" s="11">
        <f t="shared" si="143"/>
        <v>749</v>
      </c>
      <c r="BJ210" s="11">
        <f t="shared" si="143"/>
        <v>806</v>
      </c>
      <c r="BK210" s="11">
        <f t="shared" si="143"/>
        <v>791</v>
      </c>
      <c r="BL210" s="11">
        <f t="shared" si="143"/>
        <v>609</v>
      </c>
      <c r="BM210" s="11">
        <f t="shared" si="143"/>
        <v>530</v>
      </c>
      <c r="BN210" s="11">
        <f t="shared" si="143"/>
        <v>441</v>
      </c>
      <c r="BO210" s="11">
        <f t="shared" si="143"/>
        <v>448</v>
      </c>
      <c r="BP210" s="11">
        <f t="shared" si="143"/>
        <v>373</v>
      </c>
      <c r="BQ210" s="11">
        <f t="shared" si="143"/>
        <v>432</v>
      </c>
    </row>
    <row r="211" spans="2:69" x14ac:dyDescent="0.25">
      <c r="B211" s="9" t="s">
        <v>230</v>
      </c>
      <c r="D211" s="9" t="s">
        <v>230</v>
      </c>
      <c r="E211" s="11">
        <f t="shared" ref="E211:AJ211" si="144">SUM(E117:E123)+SUM(E130:E131)</f>
        <v>85</v>
      </c>
      <c r="F211" s="11">
        <f t="shared" si="144"/>
        <v>0</v>
      </c>
      <c r="G211" s="11">
        <f t="shared" si="144"/>
        <v>38</v>
      </c>
      <c r="H211" s="11">
        <f t="shared" si="144"/>
        <v>176</v>
      </c>
      <c r="I211" s="11">
        <f t="shared" si="144"/>
        <v>27</v>
      </c>
      <c r="J211" s="11">
        <f t="shared" si="144"/>
        <v>0</v>
      </c>
      <c r="K211" s="11">
        <f t="shared" si="144"/>
        <v>18</v>
      </c>
      <c r="L211" s="11">
        <f t="shared" si="144"/>
        <v>17</v>
      </c>
      <c r="M211" s="11">
        <f t="shared" si="144"/>
        <v>251</v>
      </c>
      <c r="N211" s="11">
        <f t="shared" si="144"/>
        <v>0</v>
      </c>
      <c r="O211" s="11">
        <f t="shared" si="144"/>
        <v>46</v>
      </c>
      <c r="P211" s="11">
        <f t="shared" si="144"/>
        <v>45</v>
      </c>
      <c r="Q211" s="11">
        <f t="shared" si="144"/>
        <v>45</v>
      </c>
      <c r="R211" s="11">
        <f t="shared" si="144"/>
        <v>131</v>
      </c>
      <c r="S211" s="11">
        <f t="shared" si="144"/>
        <v>39</v>
      </c>
      <c r="T211" s="11">
        <f t="shared" si="144"/>
        <v>0</v>
      </c>
      <c r="U211" s="11">
        <f t="shared" si="144"/>
        <v>19</v>
      </c>
      <c r="V211" s="11">
        <f t="shared" si="144"/>
        <v>0</v>
      </c>
      <c r="W211" s="11">
        <f t="shared" si="144"/>
        <v>63</v>
      </c>
      <c r="X211" s="11">
        <f t="shared" si="144"/>
        <v>141</v>
      </c>
      <c r="Y211" s="11">
        <f t="shared" si="144"/>
        <v>732</v>
      </c>
      <c r="Z211" s="11">
        <f t="shared" si="144"/>
        <v>348</v>
      </c>
      <c r="AA211" s="11">
        <f t="shared" si="144"/>
        <v>487</v>
      </c>
      <c r="AB211" s="11">
        <f t="shared" si="144"/>
        <v>201</v>
      </c>
      <c r="AC211" s="11">
        <f t="shared" si="144"/>
        <v>117</v>
      </c>
      <c r="AD211" s="11">
        <f t="shared" si="144"/>
        <v>274</v>
      </c>
      <c r="AE211" s="11">
        <f t="shared" si="144"/>
        <v>308</v>
      </c>
      <c r="AF211" s="11">
        <f t="shared" si="144"/>
        <v>804</v>
      </c>
      <c r="AG211" s="11">
        <f t="shared" si="144"/>
        <v>339</v>
      </c>
      <c r="AH211" s="11">
        <f t="shared" si="144"/>
        <v>355</v>
      </c>
      <c r="AI211" s="11">
        <f t="shared" si="144"/>
        <v>192</v>
      </c>
      <c r="AJ211" s="11">
        <f t="shared" si="144"/>
        <v>515</v>
      </c>
      <c r="AK211" s="11">
        <f t="shared" ref="AK211:BQ211" si="145">SUM(AK117:AK123)+SUM(AK130:AK131)</f>
        <v>249</v>
      </c>
      <c r="AL211" s="11">
        <f t="shared" si="145"/>
        <v>448</v>
      </c>
      <c r="AM211" s="11">
        <f t="shared" si="145"/>
        <v>525</v>
      </c>
      <c r="AN211" s="11">
        <f t="shared" si="145"/>
        <v>314</v>
      </c>
      <c r="AO211" s="11">
        <f t="shared" si="145"/>
        <v>835</v>
      </c>
      <c r="AP211" s="11">
        <f t="shared" si="145"/>
        <v>313</v>
      </c>
      <c r="AQ211" s="11">
        <f t="shared" si="145"/>
        <v>541</v>
      </c>
      <c r="AR211" s="11">
        <f t="shared" si="145"/>
        <v>600</v>
      </c>
      <c r="AS211" s="11">
        <f t="shared" si="145"/>
        <v>895</v>
      </c>
      <c r="AT211" s="11">
        <f t="shared" si="145"/>
        <v>318</v>
      </c>
      <c r="AU211" s="11">
        <f t="shared" si="145"/>
        <v>400</v>
      </c>
      <c r="AV211" s="11">
        <f t="shared" si="145"/>
        <v>357</v>
      </c>
      <c r="AW211" s="11">
        <f t="shared" si="145"/>
        <v>641</v>
      </c>
      <c r="AX211" s="11">
        <f t="shared" si="145"/>
        <v>806</v>
      </c>
      <c r="AY211" s="11">
        <f t="shared" si="145"/>
        <v>339</v>
      </c>
      <c r="AZ211" s="11">
        <f t="shared" si="145"/>
        <v>692</v>
      </c>
      <c r="BA211" s="11">
        <f t="shared" si="145"/>
        <v>410</v>
      </c>
      <c r="BB211" s="11">
        <f t="shared" si="145"/>
        <v>920</v>
      </c>
      <c r="BC211" s="11">
        <f t="shared" si="145"/>
        <v>624</v>
      </c>
      <c r="BD211" s="11">
        <f t="shared" si="145"/>
        <v>1013</v>
      </c>
      <c r="BE211" s="11">
        <f t="shared" si="145"/>
        <v>347</v>
      </c>
      <c r="BF211" s="11">
        <f t="shared" si="145"/>
        <v>438</v>
      </c>
      <c r="BG211" s="11">
        <f t="shared" si="145"/>
        <v>271</v>
      </c>
      <c r="BH211" s="11">
        <f t="shared" si="145"/>
        <v>166</v>
      </c>
      <c r="BI211" s="11">
        <f t="shared" si="145"/>
        <v>1347</v>
      </c>
      <c r="BJ211" s="11">
        <f t="shared" si="145"/>
        <v>380</v>
      </c>
      <c r="BK211" s="11">
        <f t="shared" si="145"/>
        <v>288</v>
      </c>
      <c r="BL211" s="11">
        <f t="shared" si="145"/>
        <v>350</v>
      </c>
      <c r="BM211" s="11">
        <f t="shared" si="145"/>
        <v>292</v>
      </c>
      <c r="BN211" s="11">
        <f t="shared" si="145"/>
        <v>630</v>
      </c>
      <c r="BO211" s="11">
        <f t="shared" si="145"/>
        <v>216</v>
      </c>
      <c r="BP211" s="11">
        <f t="shared" si="145"/>
        <v>281</v>
      </c>
      <c r="BQ211" s="11">
        <f t="shared" si="145"/>
        <v>783</v>
      </c>
    </row>
    <row r="212" spans="2:69" x14ac:dyDescent="0.25">
      <c r="B212" s="9" t="s">
        <v>231</v>
      </c>
      <c r="D212" s="9" t="s">
        <v>231</v>
      </c>
      <c r="E212" s="11">
        <f t="shared" ref="E212:AJ212" si="146">SUM(E124:E128)</f>
        <v>0</v>
      </c>
      <c r="F212" s="11">
        <f t="shared" si="146"/>
        <v>0</v>
      </c>
      <c r="G212" s="11">
        <f t="shared" si="146"/>
        <v>0</v>
      </c>
      <c r="H212" s="11">
        <f t="shared" si="146"/>
        <v>0</v>
      </c>
      <c r="I212" s="11">
        <f t="shared" si="146"/>
        <v>0</v>
      </c>
      <c r="J212" s="11">
        <f t="shared" si="146"/>
        <v>0</v>
      </c>
      <c r="K212" s="11">
        <f t="shared" si="146"/>
        <v>0</v>
      </c>
      <c r="L212" s="11">
        <f t="shared" si="146"/>
        <v>0</v>
      </c>
      <c r="M212" s="11">
        <f t="shared" si="146"/>
        <v>0</v>
      </c>
      <c r="N212" s="11">
        <f t="shared" si="146"/>
        <v>0</v>
      </c>
      <c r="O212" s="11">
        <f t="shared" si="146"/>
        <v>0</v>
      </c>
      <c r="P212" s="11">
        <f t="shared" si="146"/>
        <v>2</v>
      </c>
      <c r="Q212" s="11">
        <f t="shared" si="146"/>
        <v>1</v>
      </c>
      <c r="R212" s="11">
        <f t="shared" si="146"/>
        <v>0</v>
      </c>
      <c r="S212" s="11">
        <f t="shared" si="146"/>
        <v>1</v>
      </c>
      <c r="T212" s="11">
        <f t="shared" si="146"/>
        <v>0</v>
      </c>
      <c r="U212" s="11">
        <f t="shared" si="146"/>
        <v>0</v>
      </c>
      <c r="V212" s="11">
        <f t="shared" si="146"/>
        <v>0</v>
      </c>
      <c r="W212" s="11">
        <f t="shared" si="146"/>
        <v>0</v>
      </c>
      <c r="X212" s="11">
        <f t="shared" si="146"/>
        <v>6</v>
      </c>
      <c r="Y212" s="11">
        <f t="shared" si="146"/>
        <v>5</v>
      </c>
      <c r="Z212" s="11">
        <f t="shared" si="146"/>
        <v>2</v>
      </c>
      <c r="AA212" s="11">
        <f t="shared" si="146"/>
        <v>4</v>
      </c>
      <c r="AB212" s="11">
        <f t="shared" si="146"/>
        <v>4</v>
      </c>
      <c r="AC212" s="11">
        <f t="shared" si="146"/>
        <v>6</v>
      </c>
      <c r="AD212" s="11">
        <f t="shared" si="146"/>
        <v>2</v>
      </c>
      <c r="AE212" s="11">
        <f t="shared" si="146"/>
        <v>17</v>
      </c>
      <c r="AF212" s="11">
        <f t="shared" si="146"/>
        <v>17</v>
      </c>
      <c r="AG212" s="11">
        <f t="shared" si="146"/>
        <v>2</v>
      </c>
      <c r="AH212" s="11">
        <f t="shared" si="146"/>
        <v>4</v>
      </c>
      <c r="AI212" s="11">
        <f t="shared" si="146"/>
        <v>7</v>
      </c>
      <c r="AJ212" s="11">
        <f t="shared" si="146"/>
        <v>4</v>
      </c>
      <c r="AK212" s="11">
        <f t="shared" ref="AK212:BQ212" si="147">SUM(AK124:AK128)</f>
        <v>4</v>
      </c>
      <c r="AL212" s="11">
        <f t="shared" si="147"/>
        <v>16</v>
      </c>
      <c r="AM212" s="11">
        <f t="shared" si="147"/>
        <v>6</v>
      </c>
      <c r="AN212" s="11">
        <f t="shared" si="147"/>
        <v>3</v>
      </c>
      <c r="AO212" s="11">
        <f t="shared" si="147"/>
        <v>6</v>
      </c>
      <c r="AP212" s="11">
        <f t="shared" si="147"/>
        <v>6</v>
      </c>
      <c r="AQ212" s="11">
        <f t="shared" si="147"/>
        <v>11</v>
      </c>
      <c r="AR212" s="11">
        <f t="shared" si="147"/>
        <v>19</v>
      </c>
      <c r="AS212" s="11">
        <f t="shared" si="147"/>
        <v>5</v>
      </c>
      <c r="AT212" s="11">
        <f t="shared" si="147"/>
        <v>3</v>
      </c>
      <c r="AU212" s="11">
        <f t="shared" si="147"/>
        <v>6</v>
      </c>
      <c r="AV212" s="11">
        <f t="shared" si="147"/>
        <v>5</v>
      </c>
      <c r="AW212" s="11">
        <f t="shared" si="147"/>
        <v>11</v>
      </c>
      <c r="AX212" s="11">
        <f t="shared" si="147"/>
        <v>12</v>
      </c>
      <c r="AY212" s="11">
        <f t="shared" si="147"/>
        <v>13</v>
      </c>
      <c r="AZ212" s="11">
        <f t="shared" si="147"/>
        <v>24</v>
      </c>
      <c r="BA212" s="11">
        <f t="shared" si="147"/>
        <v>20</v>
      </c>
      <c r="BB212" s="11">
        <f t="shared" si="147"/>
        <v>19</v>
      </c>
      <c r="BC212" s="11">
        <f t="shared" si="147"/>
        <v>20</v>
      </c>
      <c r="BD212" s="11">
        <f t="shared" si="147"/>
        <v>10</v>
      </c>
      <c r="BE212" s="11">
        <f t="shared" si="147"/>
        <v>2</v>
      </c>
      <c r="BF212" s="11">
        <f t="shared" si="147"/>
        <v>10</v>
      </c>
      <c r="BG212" s="11">
        <f t="shared" si="147"/>
        <v>14</v>
      </c>
      <c r="BH212" s="11">
        <f t="shared" si="147"/>
        <v>8</v>
      </c>
      <c r="BI212" s="11">
        <f t="shared" si="147"/>
        <v>25</v>
      </c>
      <c r="BJ212" s="11">
        <f t="shared" si="147"/>
        <v>13</v>
      </c>
      <c r="BK212" s="11">
        <f t="shared" si="147"/>
        <v>18</v>
      </c>
      <c r="BL212" s="11">
        <f t="shared" si="147"/>
        <v>12</v>
      </c>
      <c r="BM212" s="11">
        <f t="shared" si="147"/>
        <v>10</v>
      </c>
      <c r="BN212" s="11">
        <f t="shared" si="147"/>
        <v>6</v>
      </c>
      <c r="BO212" s="11">
        <f t="shared" si="147"/>
        <v>17</v>
      </c>
      <c r="BP212" s="11">
        <f t="shared" si="147"/>
        <v>19</v>
      </c>
      <c r="BQ212" s="11">
        <f t="shared" si="147"/>
        <v>7</v>
      </c>
    </row>
    <row r="213" spans="2:69" x14ac:dyDescent="0.25">
      <c r="B213" s="9" t="s">
        <v>232</v>
      </c>
      <c r="D213" s="9" t="s">
        <v>232</v>
      </c>
      <c r="E213" s="11">
        <f t="shared" ref="E213:AJ213" si="148">SUM(E129)</f>
        <v>0</v>
      </c>
      <c r="F213" s="11">
        <f t="shared" si="148"/>
        <v>0</v>
      </c>
      <c r="G213" s="11">
        <f t="shared" si="148"/>
        <v>3</v>
      </c>
      <c r="H213" s="11">
        <f t="shared" si="148"/>
        <v>3</v>
      </c>
      <c r="I213" s="11">
        <f t="shared" si="148"/>
        <v>6</v>
      </c>
      <c r="J213" s="11">
        <f t="shared" si="148"/>
        <v>0</v>
      </c>
      <c r="K213" s="11">
        <f t="shared" si="148"/>
        <v>1</v>
      </c>
      <c r="L213" s="11">
        <f t="shared" si="148"/>
        <v>7</v>
      </c>
      <c r="M213" s="11">
        <f t="shared" si="148"/>
        <v>1</v>
      </c>
      <c r="N213" s="11">
        <f t="shared" si="148"/>
        <v>2</v>
      </c>
      <c r="O213" s="11">
        <f t="shared" si="148"/>
        <v>13</v>
      </c>
      <c r="P213" s="11">
        <f t="shared" si="148"/>
        <v>5</v>
      </c>
      <c r="Q213" s="11">
        <f t="shared" si="148"/>
        <v>1</v>
      </c>
      <c r="R213" s="11">
        <f t="shared" si="148"/>
        <v>3</v>
      </c>
      <c r="S213" s="11">
        <f t="shared" si="148"/>
        <v>1</v>
      </c>
      <c r="T213" s="11">
        <f t="shared" si="148"/>
        <v>0</v>
      </c>
      <c r="U213" s="11">
        <f t="shared" si="148"/>
        <v>2</v>
      </c>
      <c r="V213" s="11">
        <f t="shared" si="148"/>
        <v>0</v>
      </c>
      <c r="W213" s="11">
        <f t="shared" si="148"/>
        <v>0</v>
      </c>
      <c r="X213" s="11">
        <f t="shared" si="148"/>
        <v>6</v>
      </c>
      <c r="Y213" s="11">
        <f t="shared" si="148"/>
        <v>5</v>
      </c>
      <c r="Z213" s="11">
        <f t="shared" si="148"/>
        <v>6</v>
      </c>
      <c r="AA213" s="11">
        <f t="shared" si="148"/>
        <v>11</v>
      </c>
      <c r="AB213" s="11">
        <f t="shared" si="148"/>
        <v>4</v>
      </c>
      <c r="AC213" s="11">
        <f t="shared" si="148"/>
        <v>3</v>
      </c>
      <c r="AD213" s="11">
        <f t="shared" si="148"/>
        <v>7</v>
      </c>
      <c r="AE213" s="11">
        <f t="shared" si="148"/>
        <v>4</v>
      </c>
      <c r="AF213" s="11">
        <f t="shared" si="148"/>
        <v>7</v>
      </c>
      <c r="AG213" s="11">
        <f t="shared" si="148"/>
        <v>2</v>
      </c>
      <c r="AH213" s="11">
        <f t="shared" si="148"/>
        <v>6</v>
      </c>
      <c r="AI213" s="11">
        <f t="shared" si="148"/>
        <v>3</v>
      </c>
      <c r="AJ213" s="11">
        <f t="shared" si="148"/>
        <v>16</v>
      </c>
      <c r="AK213" s="11">
        <f t="shared" ref="AK213:BQ213" si="149">SUM(AK129)</f>
        <v>7</v>
      </c>
      <c r="AL213" s="11">
        <f t="shared" si="149"/>
        <v>13</v>
      </c>
      <c r="AM213" s="11">
        <f t="shared" si="149"/>
        <v>11</v>
      </c>
      <c r="AN213" s="11">
        <f t="shared" si="149"/>
        <v>9</v>
      </c>
      <c r="AO213" s="11">
        <f t="shared" si="149"/>
        <v>9</v>
      </c>
      <c r="AP213" s="11">
        <f t="shared" si="149"/>
        <v>8</v>
      </c>
      <c r="AQ213" s="11">
        <f t="shared" si="149"/>
        <v>18</v>
      </c>
      <c r="AR213" s="11">
        <f t="shared" si="149"/>
        <v>14</v>
      </c>
      <c r="AS213" s="11">
        <f t="shared" si="149"/>
        <v>11</v>
      </c>
      <c r="AT213" s="11">
        <f t="shared" si="149"/>
        <v>10</v>
      </c>
      <c r="AU213" s="11">
        <f t="shared" si="149"/>
        <v>11</v>
      </c>
      <c r="AV213" s="11">
        <f t="shared" si="149"/>
        <v>11</v>
      </c>
      <c r="AW213" s="11">
        <f t="shared" si="149"/>
        <v>16</v>
      </c>
      <c r="AX213" s="11">
        <f t="shared" si="149"/>
        <v>6</v>
      </c>
      <c r="AY213" s="11">
        <f t="shared" si="149"/>
        <v>8</v>
      </c>
      <c r="AZ213" s="11">
        <f t="shared" si="149"/>
        <v>9</v>
      </c>
      <c r="BA213" s="11">
        <f t="shared" si="149"/>
        <v>7</v>
      </c>
      <c r="BB213" s="11">
        <f t="shared" si="149"/>
        <v>9</v>
      </c>
      <c r="BC213" s="11">
        <f t="shared" si="149"/>
        <v>6</v>
      </c>
      <c r="BD213" s="11">
        <f t="shared" si="149"/>
        <v>6</v>
      </c>
      <c r="BE213" s="11">
        <f t="shared" si="149"/>
        <v>6</v>
      </c>
      <c r="BF213" s="11">
        <f t="shared" si="149"/>
        <v>7</v>
      </c>
      <c r="BG213" s="11">
        <f t="shared" si="149"/>
        <v>8</v>
      </c>
      <c r="BH213" s="11">
        <f t="shared" si="149"/>
        <v>6</v>
      </c>
      <c r="BI213" s="11">
        <f t="shared" si="149"/>
        <v>12</v>
      </c>
      <c r="BJ213" s="11">
        <f t="shared" si="149"/>
        <v>6</v>
      </c>
      <c r="BK213" s="11">
        <f t="shared" si="149"/>
        <v>8</v>
      </c>
      <c r="BL213" s="11">
        <f t="shared" si="149"/>
        <v>3</v>
      </c>
      <c r="BM213" s="11">
        <f t="shared" si="149"/>
        <v>2</v>
      </c>
      <c r="BN213" s="11">
        <f t="shared" si="149"/>
        <v>2</v>
      </c>
      <c r="BO213" s="11">
        <f t="shared" si="149"/>
        <v>14</v>
      </c>
      <c r="BP213" s="11">
        <f t="shared" si="149"/>
        <v>8</v>
      </c>
      <c r="BQ213" s="11">
        <f t="shared" si="149"/>
        <v>7</v>
      </c>
    </row>
    <row r="214" spans="2:69" x14ac:dyDescent="0.25">
      <c r="B214" s="9" t="s">
        <v>233</v>
      </c>
      <c r="D214" s="9" t="s">
        <v>233</v>
      </c>
      <c r="E214" s="11">
        <f t="shared" ref="E214:AJ214" si="150">SUM(E132:E138)</f>
        <v>13</v>
      </c>
      <c r="F214" s="11">
        <f t="shared" si="150"/>
        <v>0</v>
      </c>
      <c r="G214" s="11">
        <f t="shared" si="150"/>
        <v>27</v>
      </c>
      <c r="H214" s="11">
        <f t="shared" si="150"/>
        <v>41</v>
      </c>
      <c r="I214" s="11">
        <f t="shared" si="150"/>
        <v>5</v>
      </c>
      <c r="J214" s="11">
        <f t="shared" si="150"/>
        <v>0</v>
      </c>
      <c r="K214" s="11">
        <f t="shared" si="150"/>
        <v>2</v>
      </c>
      <c r="L214" s="11">
        <f t="shared" si="150"/>
        <v>134</v>
      </c>
      <c r="M214" s="11">
        <f t="shared" si="150"/>
        <v>32</v>
      </c>
      <c r="N214" s="11">
        <f t="shared" si="150"/>
        <v>6</v>
      </c>
      <c r="O214" s="11">
        <f t="shared" si="150"/>
        <v>5</v>
      </c>
      <c r="P214" s="11">
        <f t="shared" si="150"/>
        <v>602</v>
      </c>
      <c r="Q214" s="11">
        <f t="shared" si="150"/>
        <v>11</v>
      </c>
      <c r="R214" s="11">
        <f t="shared" si="150"/>
        <v>16</v>
      </c>
      <c r="S214" s="11">
        <f t="shared" si="150"/>
        <v>8</v>
      </c>
      <c r="T214" s="11">
        <f t="shared" si="150"/>
        <v>0</v>
      </c>
      <c r="U214" s="11">
        <f t="shared" si="150"/>
        <v>10</v>
      </c>
      <c r="V214" s="11">
        <f t="shared" si="150"/>
        <v>0</v>
      </c>
      <c r="W214" s="11">
        <f t="shared" si="150"/>
        <v>61</v>
      </c>
      <c r="X214" s="11">
        <f t="shared" si="150"/>
        <v>654</v>
      </c>
      <c r="Y214" s="11">
        <f t="shared" si="150"/>
        <v>242</v>
      </c>
      <c r="Z214" s="11">
        <f t="shared" si="150"/>
        <v>319</v>
      </c>
      <c r="AA214" s="11">
        <f t="shared" si="150"/>
        <v>641</v>
      </c>
      <c r="AB214" s="11">
        <f t="shared" si="150"/>
        <v>214</v>
      </c>
      <c r="AC214" s="11">
        <f t="shared" si="150"/>
        <v>52</v>
      </c>
      <c r="AD214" s="11">
        <f t="shared" si="150"/>
        <v>325</v>
      </c>
      <c r="AE214" s="11">
        <f t="shared" si="150"/>
        <v>341</v>
      </c>
      <c r="AF214" s="11">
        <f t="shared" si="150"/>
        <v>366</v>
      </c>
      <c r="AG214" s="11">
        <f t="shared" si="150"/>
        <v>465</v>
      </c>
      <c r="AH214" s="11">
        <f t="shared" si="150"/>
        <v>254</v>
      </c>
      <c r="AI214" s="11">
        <f t="shared" si="150"/>
        <v>234</v>
      </c>
      <c r="AJ214" s="11">
        <f t="shared" si="150"/>
        <v>1215</v>
      </c>
      <c r="AK214" s="11">
        <f t="shared" ref="AK214:BQ214" si="151">SUM(AK132:AK138)</f>
        <v>112</v>
      </c>
      <c r="AL214" s="11">
        <f t="shared" si="151"/>
        <v>801</v>
      </c>
      <c r="AM214" s="11">
        <f t="shared" si="151"/>
        <v>72</v>
      </c>
      <c r="AN214" s="11">
        <f t="shared" si="151"/>
        <v>511</v>
      </c>
      <c r="AO214" s="11">
        <f t="shared" si="151"/>
        <v>191</v>
      </c>
      <c r="AP214" s="11">
        <f t="shared" si="151"/>
        <v>366</v>
      </c>
      <c r="AQ214" s="11">
        <f t="shared" si="151"/>
        <v>762</v>
      </c>
      <c r="AR214" s="11">
        <f t="shared" si="151"/>
        <v>241</v>
      </c>
      <c r="AS214" s="11">
        <f t="shared" si="151"/>
        <v>248</v>
      </c>
      <c r="AT214" s="11">
        <f t="shared" si="151"/>
        <v>443</v>
      </c>
      <c r="AU214" s="11">
        <f t="shared" si="151"/>
        <v>620</v>
      </c>
      <c r="AV214" s="11">
        <f t="shared" si="151"/>
        <v>351</v>
      </c>
      <c r="AW214" s="11">
        <f t="shared" si="151"/>
        <v>1171</v>
      </c>
      <c r="AX214" s="11">
        <f t="shared" si="151"/>
        <v>797</v>
      </c>
      <c r="AY214" s="11">
        <f t="shared" si="151"/>
        <v>924</v>
      </c>
      <c r="AZ214" s="11">
        <f t="shared" si="151"/>
        <v>373</v>
      </c>
      <c r="BA214" s="11">
        <f t="shared" si="151"/>
        <v>123</v>
      </c>
      <c r="BB214" s="11">
        <f t="shared" si="151"/>
        <v>317</v>
      </c>
      <c r="BC214" s="11">
        <f t="shared" si="151"/>
        <v>903</v>
      </c>
      <c r="BD214" s="11">
        <f t="shared" si="151"/>
        <v>411</v>
      </c>
      <c r="BE214" s="11">
        <f t="shared" si="151"/>
        <v>600</v>
      </c>
      <c r="BF214" s="11">
        <f t="shared" si="151"/>
        <v>167</v>
      </c>
      <c r="BG214" s="11">
        <f t="shared" si="151"/>
        <v>602</v>
      </c>
      <c r="BH214" s="11">
        <f t="shared" si="151"/>
        <v>690</v>
      </c>
      <c r="BI214" s="11">
        <f t="shared" si="151"/>
        <v>391</v>
      </c>
      <c r="BJ214" s="11">
        <f t="shared" si="151"/>
        <v>1081</v>
      </c>
      <c r="BK214" s="11">
        <f t="shared" si="151"/>
        <v>1023</v>
      </c>
      <c r="BL214" s="11">
        <f t="shared" si="151"/>
        <v>339</v>
      </c>
      <c r="BM214" s="11">
        <f t="shared" si="151"/>
        <v>817</v>
      </c>
      <c r="BN214" s="11">
        <f t="shared" si="151"/>
        <v>168</v>
      </c>
      <c r="BO214" s="11">
        <f t="shared" si="151"/>
        <v>460</v>
      </c>
      <c r="BP214" s="11">
        <f t="shared" si="151"/>
        <v>491</v>
      </c>
      <c r="BQ214" s="11">
        <f t="shared" si="151"/>
        <v>303</v>
      </c>
    </row>
    <row r="215" spans="2:69" x14ac:dyDescent="0.25">
      <c r="B215" s="9" t="s">
        <v>234</v>
      </c>
      <c r="D215" s="9" t="s">
        <v>234</v>
      </c>
      <c r="E215" s="11">
        <f t="shared" ref="E215:AJ215" si="152">E139</f>
        <v>364</v>
      </c>
      <c r="F215" s="11">
        <f t="shared" si="152"/>
        <v>0</v>
      </c>
      <c r="G215" s="11">
        <f t="shared" si="152"/>
        <v>714</v>
      </c>
      <c r="H215" s="11">
        <f t="shared" si="152"/>
        <v>1327</v>
      </c>
      <c r="I215" s="11">
        <f t="shared" si="152"/>
        <v>1330</v>
      </c>
      <c r="J215" s="11">
        <f t="shared" si="152"/>
        <v>0</v>
      </c>
      <c r="K215" s="11">
        <f t="shared" si="152"/>
        <v>1200</v>
      </c>
      <c r="L215" s="11">
        <f t="shared" si="152"/>
        <v>1000</v>
      </c>
      <c r="M215" s="11">
        <f t="shared" si="152"/>
        <v>1600</v>
      </c>
      <c r="N215" s="11">
        <f t="shared" si="152"/>
        <v>1400</v>
      </c>
      <c r="O215" s="11">
        <f t="shared" si="152"/>
        <v>1900</v>
      </c>
      <c r="P215" s="11">
        <f t="shared" si="152"/>
        <v>1300</v>
      </c>
      <c r="Q215" s="11">
        <f t="shared" si="152"/>
        <v>600</v>
      </c>
      <c r="R215" s="11">
        <f t="shared" si="152"/>
        <v>2100</v>
      </c>
      <c r="S215" s="11">
        <f t="shared" si="152"/>
        <v>1000</v>
      </c>
      <c r="T215" s="11">
        <f t="shared" si="152"/>
        <v>0</v>
      </c>
      <c r="U215" s="11">
        <f t="shared" si="152"/>
        <v>2185</v>
      </c>
      <c r="V215" s="11">
        <f t="shared" si="152"/>
        <v>0</v>
      </c>
      <c r="W215" s="11">
        <f t="shared" si="152"/>
        <v>300</v>
      </c>
      <c r="X215" s="11">
        <f t="shared" si="152"/>
        <v>3629</v>
      </c>
      <c r="Y215" s="11">
        <f t="shared" si="152"/>
        <v>2712</v>
      </c>
      <c r="Z215" s="11">
        <f t="shared" si="152"/>
        <v>4814</v>
      </c>
      <c r="AA215" s="11">
        <f t="shared" si="152"/>
        <v>2746</v>
      </c>
      <c r="AB215" s="11">
        <f t="shared" si="152"/>
        <v>4744</v>
      </c>
      <c r="AC215" s="11">
        <f t="shared" si="152"/>
        <v>3820</v>
      </c>
      <c r="AD215" s="11">
        <f t="shared" si="152"/>
        <v>8862</v>
      </c>
      <c r="AE215" s="11">
        <f t="shared" si="152"/>
        <v>2987</v>
      </c>
      <c r="AF215" s="11">
        <f t="shared" si="152"/>
        <v>7723</v>
      </c>
      <c r="AG215" s="11">
        <f t="shared" si="152"/>
        <v>3562</v>
      </c>
      <c r="AH215" s="11">
        <f t="shared" si="152"/>
        <v>7234</v>
      </c>
      <c r="AI215" s="11">
        <f t="shared" si="152"/>
        <v>9741</v>
      </c>
      <c r="AJ215" s="11">
        <f t="shared" si="152"/>
        <v>5374</v>
      </c>
      <c r="AK215" s="11">
        <f t="shared" ref="AK215:BQ215" si="153">AK139</f>
        <v>6088</v>
      </c>
      <c r="AL215" s="11">
        <f t="shared" si="153"/>
        <v>5754</v>
      </c>
      <c r="AM215" s="11">
        <f t="shared" si="153"/>
        <v>2702</v>
      </c>
      <c r="AN215" s="11">
        <f t="shared" si="153"/>
        <v>4494</v>
      </c>
      <c r="AO215" s="11">
        <f t="shared" si="153"/>
        <v>3541</v>
      </c>
      <c r="AP215" s="11">
        <f t="shared" si="153"/>
        <v>3948</v>
      </c>
      <c r="AQ215" s="11">
        <f t="shared" si="153"/>
        <v>4938</v>
      </c>
      <c r="AR215" s="11">
        <f t="shared" si="153"/>
        <v>9182</v>
      </c>
      <c r="AS215" s="11">
        <f t="shared" si="153"/>
        <v>5722</v>
      </c>
      <c r="AT215" s="11">
        <f t="shared" si="153"/>
        <v>4597</v>
      </c>
      <c r="AU215" s="11">
        <f t="shared" si="153"/>
        <v>3675</v>
      </c>
      <c r="AV215" s="11">
        <f t="shared" si="153"/>
        <v>7056</v>
      </c>
      <c r="AW215" s="11">
        <f t="shared" si="153"/>
        <v>3561</v>
      </c>
      <c r="AX215" s="11">
        <f t="shared" si="153"/>
        <v>5076</v>
      </c>
      <c r="AY215" s="11">
        <f t="shared" si="153"/>
        <v>66273</v>
      </c>
      <c r="AZ215" s="11">
        <f t="shared" si="153"/>
        <v>9113</v>
      </c>
      <c r="BA215" s="11">
        <f t="shared" si="153"/>
        <v>8753</v>
      </c>
      <c r="BB215" s="11">
        <f t="shared" si="153"/>
        <v>20037</v>
      </c>
      <c r="BC215" s="11">
        <f t="shared" si="153"/>
        <v>14632</v>
      </c>
      <c r="BD215" s="11">
        <f t="shared" si="153"/>
        <v>12413</v>
      </c>
      <c r="BE215" s="11">
        <f t="shared" si="153"/>
        <v>17658</v>
      </c>
      <c r="BF215" s="11">
        <f t="shared" si="153"/>
        <v>10108</v>
      </c>
      <c r="BG215" s="11">
        <f t="shared" si="153"/>
        <v>29824</v>
      </c>
      <c r="BH215" s="11">
        <f t="shared" si="153"/>
        <v>7622</v>
      </c>
      <c r="BI215" s="11">
        <f t="shared" si="153"/>
        <v>10394</v>
      </c>
      <c r="BJ215" s="11">
        <f t="shared" si="153"/>
        <v>9348</v>
      </c>
      <c r="BK215" s="11">
        <f t="shared" si="153"/>
        <v>33132</v>
      </c>
      <c r="BL215" s="11">
        <f t="shared" si="153"/>
        <v>15719</v>
      </c>
      <c r="BM215" s="11">
        <f t="shared" si="153"/>
        <v>46926</v>
      </c>
      <c r="BN215" s="11">
        <f t="shared" si="153"/>
        <v>48006</v>
      </c>
      <c r="BO215" s="11">
        <f t="shared" si="153"/>
        <v>309275</v>
      </c>
      <c r="BP215" s="11">
        <f t="shared" si="153"/>
        <v>53127</v>
      </c>
      <c r="BQ215" s="11">
        <f t="shared" si="153"/>
        <v>58787</v>
      </c>
    </row>
    <row r="216" spans="2:69" x14ac:dyDescent="0.25">
      <c r="B216" s="9" t="s">
        <v>235</v>
      </c>
      <c r="D216" s="9" t="s">
        <v>235</v>
      </c>
      <c r="E216" s="11">
        <f t="shared" ref="E216:AJ216" si="154">SUM(E140:E145)</f>
        <v>276</v>
      </c>
      <c r="F216" s="11">
        <f t="shared" si="154"/>
        <v>0</v>
      </c>
      <c r="G216" s="11">
        <f t="shared" si="154"/>
        <v>63</v>
      </c>
      <c r="H216" s="11">
        <f t="shared" si="154"/>
        <v>0</v>
      </c>
      <c r="I216" s="11">
        <f t="shared" si="154"/>
        <v>240</v>
      </c>
      <c r="J216" s="11">
        <f t="shared" si="154"/>
        <v>0</v>
      </c>
      <c r="K216" s="11">
        <f t="shared" si="154"/>
        <v>200</v>
      </c>
      <c r="L216" s="11">
        <f t="shared" si="154"/>
        <v>55</v>
      </c>
      <c r="M216" s="11">
        <f t="shared" si="154"/>
        <v>0</v>
      </c>
      <c r="N216" s="11">
        <f t="shared" si="154"/>
        <v>31</v>
      </c>
      <c r="O216" s="11">
        <f t="shared" si="154"/>
        <v>27</v>
      </c>
      <c r="P216" s="11">
        <f t="shared" si="154"/>
        <v>7</v>
      </c>
      <c r="Q216" s="11">
        <f t="shared" si="154"/>
        <v>586</v>
      </c>
      <c r="R216" s="11">
        <f t="shared" si="154"/>
        <v>0</v>
      </c>
      <c r="S216" s="11">
        <f t="shared" si="154"/>
        <v>140</v>
      </c>
      <c r="T216" s="11">
        <f t="shared" si="154"/>
        <v>0</v>
      </c>
      <c r="U216" s="11">
        <f t="shared" si="154"/>
        <v>0</v>
      </c>
      <c r="V216" s="11">
        <f t="shared" si="154"/>
        <v>0</v>
      </c>
      <c r="W216" s="11">
        <f t="shared" si="154"/>
        <v>0</v>
      </c>
      <c r="X216" s="11">
        <f t="shared" si="154"/>
        <v>1237</v>
      </c>
      <c r="Y216" s="11">
        <f t="shared" si="154"/>
        <v>732</v>
      </c>
      <c r="Z216" s="11">
        <f t="shared" si="154"/>
        <v>251</v>
      </c>
      <c r="AA216" s="11">
        <f t="shared" si="154"/>
        <v>226</v>
      </c>
      <c r="AB216" s="11">
        <f t="shared" si="154"/>
        <v>317</v>
      </c>
      <c r="AC216" s="11">
        <f t="shared" si="154"/>
        <v>53</v>
      </c>
      <c r="AD216" s="11">
        <f t="shared" si="154"/>
        <v>2742</v>
      </c>
      <c r="AE216" s="11">
        <f t="shared" si="154"/>
        <v>44</v>
      </c>
      <c r="AF216" s="11">
        <f t="shared" si="154"/>
        <v>133</v>
      </c>
      <c r="AG216" s="11">
        <f t="shared" si="154"/>
        <v>2739</v>
      </c>
      <c r="AH216" s="11">
        <f t="shared" si="154"/>
        <v>77</v>
      </c>
      <c r="AI216" s="11">
        <f t="shared" si="154"/>
        <v>407</v>
      </c>
      <c r="AJ216" s="11">
        <f t="shared" si="154"/>
        <v>618</v>
      </c>
      <c r="AK216" s="11">
        <f t="shared" ref="AK216:BQ216" si="155">SUM(AK140:AK145)</f>
        <v>5</v>
      </c>
      <c r="AL216" s="11">
        <f t="shared" si="155"/>
        <v>510</v>
      </c>
      <c r="AM216" s="11">
        <f t="shared" si="155"/>
        <v>264</v>
      </c>
      <c r="AN216" s="11">
        <f t="shared" si="155"/>
        <v>53</v>
      </c>
      <c r="AO216" s="11">
        <f t="shared" si="155"/>
        <v>166</v>
      </c>
      <c r="AP216" s="11">
        <f t="shared" si="155"/>
        <v>55</v>
      </c>
      <c r="AQ216" s="11">
        <f t="shared" si="155"/>
        <v>386</v>
      </c>
      <c r="AR216" s="11">
        <f t="shared" si="155"/>
        <v>363</v>
      </c>
      <c r="AS216" s="11">
        <f t="shared" si="155"/>
        <v>2519</v>
      </c>
      <c r="AT216" s="11">
        <f t="shared" si="155"/>
        <v>142</v>
      </c>
      <c r="AU216" s="11">
        <f t="shared" si="155"/>
        <v>1049</v>
      </c>
      <c r="AV216" s="11">
        <f t="shared" si="155"/>
        <v>94</v>
      </c>
      <c r="AW216" s="11">
        <f t="shared" si="155"/>
        <v>197</v>
      </c>
      <c r="AX216" s="11">
        <f t="shared" si="155"/>
        <v>162</v>
      </c>
      <c r="AY216" s="11">
        <f t="shared" si="155"/>
        <v>292</v>
      </c>
      <c r="AZ216" s="11">
        <f t="shared" si="155"/>
        <v>205</v>
      </c>
      <c r="BA216" s="11">
        <f t="shared" si="155"/>
        <v>200</v>
      </c>
      <c r="BB216" s="11">
        <f t="shared" si="155"/>
        <v>188</v>
      </c>
      <c r="BC216" s="11">
        <f t="shared" si="155"/>
        <v>122</v>
      </c>
      <c r="BD216" s="11">
        <f t="shared" si="155"/>
        <v>2043</v>
      </c>
      <c r="BE216" s="11">
        <f t="shared" si="155"/>
        <v>45</v>
      </c>
      <c r="BF216" s="11">
        <f t="shared" si="155"/>
        <v>76</v>
      </c>
      <c r="BG216" s="11">
        <f t="shared" si="155"/>
        <v>308</v>
      </c>
      <c r="BH216" s="11">
        <f t="shared" si="155"/>
        <v>131</v>
      </c>
      <c r="BI216" s="11">
        <f t="shared" si="155"/>
        <v>654</v>
      </c>
      <c r="BJ216" s="11">
        <f t="shared" si="155"/>
        <v>262</v>
      </c>
      <c r="BK216" s="11">
        <f t="shared" si="155"/>
        <v>148</v>
      </c>
      <c r="BL216" s="11">
        <f t="shared" si="155"/>
        <v>91</v>
      </c>
      <c r="BM216" s="11">
        <f t="shared" si="155"/>
        <v>9</v>
      </c>
      <c r="BN216" s="11">
        <f t="shared" si="155"/>
        <v>127</v>
      </c>
      <c r="BO216" s="11">
        <f t="shared" si="155"/>
        <v>76</v>
      </c>
      <c r="BP216" s="11">
        <f t="shared" si="155"/>
        <v>32</v>
      </c>
      <c r="BQ216" s="11">
        <f t="shared" si="155"/>
        <v>80</v>
      </c>
    </row>
    <row r="217" spans="2:69" x14ac:dyDescent="0.25">
      <c r="B217" s="9" t="s">
        <v>236</v>
      </c>
      <c r="D217" s="9" t="s">
        <v>236</v>
      </c>
      <c r="E217" s="11">
        <f t="shared" ref="E217:AJ217" si="156">SUM(E146:E148)</f>
        <v>0</v>
      </c>
      <c r="F217" s="11">
        <f t="shared" si="156"/>
        <v>0</v>
      </c>
      <c r="G217" s="11">
        <f t="shared" si="156"/>
        <v>0</v>
      </c>
      <c r="H217" s="11">
        <f t="shared" si="156"/>
        <v>0</v>
      </c>
      <c r="I217" s="11">
        <f t="shared" si="156"/>
        <v>0</v>
      </c>
      <c r="J217" s="11">
        <f t="shared" si="156"/>
        <v>0</v>
      </c>
      <c r="K217" s="11">
        <f t="shared" si="156"/>
        <v>0</v>
      </c>
      <c r="L217" s="11">
        <f t="shared" si="156"/>
        <v>0</v>
      </c>
      <c r="M217" s="11">
        <f t="shared" si="156"/>
        <v>0</v>
      </c>
      <c r="N217" s="11">
        <f t="shared" si="156"/>
        <v>0</v>
      </c>
      <c r="O217" s="11">
        <f t="shared" si="156"/>
        <v>0</v>
      </c>
      <c r="P217" s="11">
        <f t="shared" si="156"/>
        <v>0</v>
      </c>
      <c r="Q217" s="11">
        <f t="shared" si="156"/>
        <v>0</v>
      </c>
      <c r="R217" s="11">
        <f t="shared" si="156"/>
        <v>0</v>
      </c>
      <c r="S217" s="11">
        <f t="shared" si="156"/>
        <v>0</v>
      </c>
      <c r="T217" s="11">
        <f t="shared" si="156"/>
        <v>0</v>
      </c>
      <c r="U217" s="11">
        <f t="shared" si="156"/>
        <v>0</v>
      </c>
      <c r="V217" s="11">
        <f t="shared" si="156"/>
        <v>0</v>
      </c>
      <c r="W217" s="11">
        <f t="shared" si="156"/>
        <v>4</v>
      </c>
      <c r="X217" s="11">
        <f t="shared" si="156"/>
        <v>0</v>
      </c>
      <c r="Y217" s="11">
        <f t="shared" si="156"/>
        <v>0</v>
      </c>
      <c r="Z217" s="11">
        <f t="shared" si="156"/>
        <v>6</v>
      </c>
      <c r="AA217" s="11">
        <f t="shared" si="156"/>
        <v>0</v>
      </c>
      <c r="AB217" s="11">
        <f t="shared" si="156"/>
        <v>0</v>
      </c>
      <c r="AC217" s="11">
        <f t="shared" si="156"/>
        <v>1</v>
      </c>
      <c r="AD217" s="11">
        <f t="shared" si="156"/>
        <v>1</v>
      </c>
      <c r="AE217" s="11">
        <f t="shared" si="156"/>
        <v>4</v>
      </c>
      <c r="AF217" s="11">
        <f t="shared" si="156"/>
        <v>2</v>
      </c>
      <c r="AG217" s="11">
        <f t="shared" si="156"/>
        <v>0</v>
      </c>
      <c r="AH217" s="11">
        <f t="shared" si="156"/>
        <v>0</v>
      </c>
      <c r="AI217" s="11">
        <f t="shared" si="156"/>
        <v>0</v>
      </c>
      <c r="AJ217" s="11">
        <f t="shared" si="156"/>
        <v>13</v>
      </c>
      <c r="AK217" s="11">
        <f t="shared" ref="AK217:BQ217" si="157">SUM(AK146:AK148)</f>
        <v>0</v>
      </c>
      <c r="AL217" s="11">
        <f t="shared" si="157"/>
        <v>0</v>
      </c>
      <c r="AM217" s="11">
        <f t="shared" si="157"/>
        <v>1</v>
      </c>
      <c r="AN217" s="11">
        <f t="shared" si="157"/>
        <v>0</v>
      </c>
      <c r="AO217" s="11">
        <f t="shared" si="157"/>
        <v>0</v>
      </c>
      <c r="AP217" s="11">
        <f t="shared" si="157"/>
        <v>1</v>
      </c>
      <c r="AQ217" s="11">
        <f t="shared" si="157"/>
        <v>7</v>
      </c>
      <c r="AR217" s="11">
        <f t="shared" si="157"/>
        <v>0</v>
      </c>
      <c r="AS217" s="11">
        <f t="shared" si="157"/>
        <v>0</v>
      </c>
      <c r="AT217" s="11">
        <f t="shared" si="157"/>
        <v>1</v>
      </c>
      <c r="AU217" s="11">
        <f t="shared" si="157"/>
        <v>8</v>
      </c>
      <c r="AV217" s="11">
        <f t="shared" si="157"/>
        <v>7</v>
      </c>
      <c r="AW217" s="11">
        <f t="shared" si="157"/>
        <v>0</v>
      </c>
      <c r="AX217" s="11">
        <f t="shared" si="157"/>
        <v>6</v>
      </c>
      <c r="AY217" s="11">
        <f t="shared" si="157"/>
        <v>11</v>
      </c>
      <c r="AZ217" s="11">
        <f t="shared" si="157"/>
        <v>14</v>
      </c>
      <c r="BA217" s="11">
        <f t="shared" si="157"/>
        <v>15</v>
      </c>
      <c r="BB217" s="11">
        <f t="shared" si="157"/>
        <v>25</v>
      </c>
      <c r="BC217" s="11">
        <f t="shared" si="157"/>
        <v>23</v>
      </c>
      <c r="BD217" s="11">
        <f t="shared" si="157"/>
        <v>1</v>
      </c>
      <c r="BE217" s="11">
        <f t="shared" si="157"/>
        <v>10</v>
      </c>
      <c r="BF217" s="11">
        <f t="shared" si="157"/>
        <v>4</v>
      </c>
      <c r="BG217" s="11">
        <f t="shared" si="157"/>
        <v>3</v>
      </c>
      <c r="BH217" s="11">
        <f t="shared" si="157"/>
        <v>7</v>
      </c>
      <c r="BI217" s="11">
        <f t="shared" si="157"/>
        <v>4</v>
      </c>
      <c r="BJ217" s="11">
        <f t="shared" si="157"/>
        <v>2</v>
      </c>
      <c r="BK217" s="11">
        <f t="shared" si="157"/>
        <v>5</v>
      </c>
      <c r="BL217" s="11">
        <f t="shared" si="157"/>
        <v>9</v>
      </c>
      <c r="BM217" s="11">
        <f t="shared" si="157"/>
        <v>36</v>
      </c>
      <c r="BN217" s="11">
        <f t="shared" si="157"/>
        <v>0</v>
      </c>
      <c r="BO217" s="11">
        <f t="shared" si="157"/>
        <v>15</v>
      </c>
      <c r="BP217" s="11">
        <f t="shared" si="157"/>
        <v>0</v>
      </c>
      <c r="BQ217" s="11">
        <f t="shared" si="157"/>
        <v>0</v>
      </c>
    </row>
    <row r="218" spans="2:69" x14ac:dyDescent="0.25">
      <c r="B218" s="9" t="s">
        <v>237</v>
      </c>
      <c r="D218" s="9" t="s">
        <v>237</v>
      </c>
      <c r="E218" s="11">
        <f t="shared" ref="E218:AJ218" si="158">SUM(E150:E168)+E187</f>
        <v>447</v>
      </c>
      <c r="F218" s="11">
        <f t="shared" si="158"/>
        <v>0</v>
      </c>
      <c r="G218" s="11">
        <f t="shared" si="158"/>
        <v>505</v>
      </c>
      <c r="H218" s="11">
        <f t="shared" si="158"/>
        <v>313</v>
      </c>
      <c r="I218" s="11">
        <f t="shared" si="158"/>
        <v>456</v>
      </c>
      <c r="J218" s="11">
        <f t="shared" si="158"/>
        <v>0</v>
      </c>
      <c r="K218" s="11">
        <f t="shared" si="158"/>
        <v>346</v>
      </c>
      <c r="L218" s="11">
        <f t="shared" si="158"/>
        <v>350</v>
      </c>
      <c r="M218" s="11">
        <f t="shared" si="158"/>
        <v>1442</v>
      </c>
      <c r="N218" s="11">
        <f t="shared" si="158"/>
        <v>665</v>
      </c>
      <c r="O218" s="11">
        <f t="shared" si="158"/>
        <v>103</v>
      </c>
      <c r="P218" s="11">
        <f t="shared" si="158"/>
        <v>1277</v>
      </c>
      <c r="Q218" s="11">
        <f t="shared" si="158"/>
        <v>353</v>
      </c>
      <c r="R218" s="11">
        <f t="shared" si="158"/>
        <v>90</v>
      </c>
      <c r="S218" s="11">
        <f t="shared" si="158"/>
        <v>267</v>
      </c>
      <c r="T218" s="11">
        <f t="shared" si="158"/>
        <v>0</v>
      </c>
      <c r="U218" s="11">
        <f t="shared" si="158"/>
        <v>412</v>
      </c>
      <c r="V218" s="11">
        <f t="shared" si="158"/>
        <v>0</v>
      </c>
      <c r="W218" s="11">
        <f t="shared" si="158"/>
        <v>259</v>
      </c>
      <c r="X218" s="11">
        <f t="shared" si="158"/>
        <v>1020</v>
      </c>
      <c r="Y218" s="11">
        <f t="shared" si="158"/>
        <v>1607</v>
      </c>
      <c r="Z218" s="11">
        <f t="shared" si="158"/>
        <v>1667</v>
      </c>
      <c r="AA218" s="11">
        <f t="shared" si="158"/>
        <v>1009</v>
      </c>
      <c r="AB218" s="11">
        <f t="shared" si="158"/>
        <v>721</v>
      </c>
      <c r="AC218" s="11">
        <f t="shared" si="158"/>
        <v>811</v>
      </c>
      <c r="AD218" s="11">
        <f t="shared" si="158"/>
        <v>1164</v>
      </c>
      <c r="AE218" s="11">
        <f t="shared" si="158"/>
        <v>2009</v>
      </c>
      <c r="AF218" s="11">
        <f t="shared" si="158"/>
        <v>2668</v>
      </c>
      <c r="AG218" s="11">
        <f t="shared" si="158"/>
        <v>1224</v>
      </c>
      <c r="AH218" s="11">
        <f t="shared" si="158"/>
        <v>3329</v>
      </c>
      <c r="AI218" s="11">
        <f t="shared" si="158"/>
        <v>1712</v>
      </c>
      <c r="AJ218" s="11">
        <f t="shared" si="158"/>
        <v>2184</v>
      </c>
      <c r="AK218" s="11">
        <f t="shared" ref="AK218:BQ218" si="159">SUM(AK150:AK168)+AK187</f>
        <v>1969</v>
      </c>
      <c r="AL218" s="11">
        <f t="shared" si="159"/>
        <v>2241</v>
      </c>
      <c r="AM218" s="11">
        <f t="shared" si="159"/>
        <v>2191</v>
      </c>
      <c r="AN218" s="11">
        <f t="shared" si="159"/>
        <v>2310</v>
      </c>
      <c r="AO218" s="11">
        <f t="shared" si="159"/>
        <v>3176</v>
      </c>
      <c r="AP218" s="11">
        <f t="shared" si="159"/>
        <v>2513</v>
      </c>
      <c r="AQ218" s="11">
        <f t="shared" si="159"/>
        <v>2197</v>
      </c>
      <c r="AR218" s="11">
        <f t="shared" si="159"/>
        <v>2348</v>
      </c>
      <c r="AS218" s="11">
        <f t="shared" si="159"/>
        <v>2703</v>
      </c>
      <c r="AT218" s="11">
        <f t="shared" si="159"/>
        <v>2789</v>
      </c>
      <c r="AU218" s="11">
        <f t="shared" si="159"/>
        <v>2954</v>
      </c>
      <c r="AV218" s="11">
        <f t="shared" si="159"/>
        <v>2751</v>
      </c>
      <c r="AW218" s="11">
        <f t="shared" si="159"/>
        <v>2386</v>
      </c>
      <c r="AX218" s="11">
        <f t="shared" si="159"/>
        <v>4267</v>
      </c>
      <c r="AY218" s="11">
        <f t="shared" si="159"/>
        <v>2480</v>
      </c>
      <c r="AZ218" s="11">
        <f t="shared" si="159"/>
        <v>3975</v>
      </c>
      <c r="BA218" s="11">
        <f t="shared" si="159"/>
        <v>2297</v>
      </c>
      <c r="BB218" s="11">
        <f t="shared" si="159"/>
        <v>6642</v>
      </c>
      <c r="BC218" s="11">
        <f t="shared" si="159"/>
        <v>3252</v>
      </c>
      <c r="BD218" s="11">
        <f t="shared" si="159"/>
        <v>2767</v>
      </c>
      <c r="BE218" s="11">
        <f t="shared" si="159"/>
        <v>2599</v>
      </c>
      <c r="BF218" s="11">
        <f t="shared" si="159"/>
        <v>2368</v>
      </c>
      <c r="BG218" s="11">
        <f t="shared" si="159"/>
        <v>1455</v>
      </c>
      <c r="BH218" s="11">
        <f t="shared" si="159"/>
        <v>1484</v>
      </c>
      <c r="BI218" s="11">
        <f t="shared" si="159"/>
        <v>2414</v>
      </c>
      <c r="BJ218" s="11">
        <f t="shared" si="159"/>
        <v>4854</v>
      </c>
      <c r="BK218" s="11">
        <f t="shared" si="159"/>
        <v>3356</v>
      </c>
      <c r="BL218" s="11">
        <f t="shared" si="159"/>
        <v>4666</v>
      </c>
      <c r="BM218" s="11">
        <f t="shared" si="159"/>
        <v>3053</v>
      </c>
      <c r="BN218" s="11">
        <f t="shared" si="159"/>
        <v>3922</v>
      </c>
      <c r="BO218" s="11">
        <f t="shared" si="159"/>
        <v>1248</v>
      </c>
      <c r="BP218" s="11">
        <f t="shared" si="159"/>
        <v>3686</v>
      </c>
      <c r="BQ218" s="11">
        <f t="shared" si="159"/>
        <v>7986</v>
      </c>
    </row>
    <row r="219" spans="2:69" x14ac:dyDescent="0.25">
      <c r="B219" s="9" t="s">
        <v>238</v>
      </c>
      <c r="D219" s="9" t="s">
        <v>238</v>
      </c>
      <c r="E219" s="11">
        <f t="shared" ref="E219:AJ219" si="160">SUM(E169:E174)</f>
        <v>987</v>
      </c>
      <c r="F219" s="11">
        <f t="shared" si="160"/>
        <v>0</v>
      </c>
      <c r="G219" s="11">
        <f t="shared" si="160"/>
        <v>218</v>
      </c>
      <c r="H219" s="11">
        <f t="shared" si="160"/>
        <v>42</v>
      </c>
      <c r="I219" s="11">
        <f t="shared" si="160"/>
        <v>43</v>
      </c>
      <c r="J219" s="11">
        <f t="shared" si="160"/>
        <v>0</v>
      </c>
      <c r="K219" s="11">
        <f t="shared" si="160"/>
        <v>241</v>
      </c>
      <c r="L219" s="11">
        <f t="shared" si="160"/>
        <v>102</v>
      </c>
      <c r="M219" s="11">
        <f t="shared" si="160"/>
        <v>15</v>
      </c>
      <c r="N219" s="11">
        <f t="shared" si="160"/>
        <v>155</v>
      </c>
      <c r="O219" s="11">
        <f t="shared" si="160"/>
        <v>69</v>
      </c>
      <c r="P219" s="11">
        <f t="shared" si="160"/>
        <v>136</v>
      </c>
      <c r="Q219" s="11">
        <f t="shared" si="160"/>
        <v>74</v>
      </c>
      <c r="R219" s="11">
        <f t="shared" si="160"/>
        <v>363</v>
      </c>
      <c r="S219" s="11">
        <f t="shared" si="160"/>
        <v>92</v>
      </c>
      <c r="T219" s="11">
        <f t="shared" si="160"/>
        <v>0</v>
      </c>
      <c r="U219" s="11">
        <f t="shared" si="160"/>
        <v>91</v>
      </c>
      <c r="V219" s="11">
        <f t="shared" si="160"/>
        <v>0</v>
      </c>
      <c r="W219" s="11">
        <f t="shared" si="160"/>
        <v>453</v>
      </c>
      <c r="X219" s="11">
        <f t="shared" si="160"/>
        <v>537</v>
      </c>
      <c r="Y219" s="11">
        <f t="shared" si="160"/>
        <v>4178</v>
      </c>
      <c r="Z219" s="11">
        <f t="shared" si="160"/>
        <v>3551</v>
      </c>
      <c r="AA219" s="11">
        <f t="shared" si="160"/>
        <v>1064</v>
      </c>
      <c r="AB219" s="11">
        <f t="shared" si="160"/>
        <v>1286</v>
      </c>
      <c r="AC219" s="11">
        <f t="shared" si="160"/>
        <v>1609</v>
      </c>
      <c r="AD219" s="11">
        <f t="shared" si="160"/>
        <v>1288</v>
      </c>
      <c r="AE219" s="11">
        <f t="shared" si="160"/>
        <v>786</v>
      </c>
      <c r="AF219" s="11">
        <f t="shared" si="160"/>
        <v>2117</v>
      </c>
      <c r="AG219" s="11">
        <f t="shared" si="160"/>
        <v>446</v>
      </c>
      <c r="AH219" s="11">
        <f t="shared" si="160"/>
        <v>382</v>
      </c>
      <c r="AI219" s="11">
        <f t="shared" si="160"/>
        <v>2778</v>
      </c>
      <c r="AJ219" s="11">
        <f t="shared" si="160"/>
        <v>4225</v>
      </c>
      <c r="AK219" s="11">
        <f t="shared" ref="AK219:BQ219" si="161">SUM(AK169:AK174)</f>
        <v>965</v>
      </c>
      <c r="AL219" s="11">
        <f t="shared" si="161"/>
        <v>1843</v>
      </c>
      <c r="AM219" s="11">
        <f t="shared" si="161"/>
        <v>842</v>
      </c>
      <c r="AN219" s="11">
        <f t="shared" si="161"/>
        <v>296</v>
      </c>
      <c r="AO219" s="11">
        <f t="shared" si="161"/>
        <v>741</v>
      </c>
      <c r="AP219" s="11">
        <f t="shared" si="161"/>
        <v>615</v>
      </c>
      <c r="AQ219" s="11">
        <f t="shared" si="161"/>
        <v>1010</v>
      </c>
      <c r="AR219" s="11">
        <f t="shared" si="161"/>
        <v>863</v>
      </c>
      <c r="AS219" s="11">
        <f t="shared" si="161"/>
        <v>1646</v>
      </c>
      <c r="AT219" s="11">
        <f t="shared" si="161"/>
        <v>620</v>
      </c>
      <c r="AU219" s="11">
        <f t="shared" si="161"/>
        <v>1938</v>
      </c>
      <c r="AV219" s="11">
        <f t="shared" si="161"/>
        <v>1785</v>
      </c>
      <c r="AW219" s="11">
        <f t="shared" si="161"/>
        <v>1325</v>
      </c>
      <c r="AX219" s="11">
        <f t="shared" si="161"/>
        <v>496</v>
      </c>
      <c r="AY219" s="11">
        <f t="shared" si="161"/>
        <v>3410</v>
      </c>
      <c r="AZ219" s="11">
        <f t="shared" si="161"/>
        <v>849</v>
      </c>
      <c r="BA219" s="11">
        <f t="shared" si="161"/>
        <v>612</v>
      </c>
      <c r="BB219" s="11">
        <f t="shared" si="161"/>
        <v>1367</v>
      </c>
      <c r="BC219" s="11">
        <f t="shared" si="161"/>
        <v>4458</v>
      </c>
      <c r="BD219" s="11">
        <f t="shared" si="161"/>
        <v>1229</v>
      </c>
      <c r="BE219" s="11">
        <f t="shared" si="161"/>
        <v>1872</v>
      </c>
      <c r="BF219" s="11">
        <f t="shared" si="161"/>
        <v>791</v>
      </c>
      <c r="BG219" s="11">
        <f t="shared" si="161"/>
        <v>402</v>
      </c>
      <c r="BH219" s="11">
        <f t="shared" si="161"/>
        <v>842</v>
      </c>
      <c r="BI219" s="11">
        <f t="shared" si="161"/>
        <v>2535</v>
      </c>
      <c r="BJ219" s="11">
        <f t="shared" si="161"/>
        <v>3930</v>
      </c>
      <c r="BK219" s="11">
        <f t="shared" si="161"/>
        <v>1465</v>
      </c>
      <c r="BL219" s="11">
        <f t="shared" si="161"/>
        <v>6299</v>
      </c>
      <c r="BM219" s="11">
        <f t="shared" si="161"/>
        <v>477</v>
      </c>
      <c r="BN219" s="11">
        <f t="shared" si="161"/>
        <v>1981</v>
      </c>
      <c r="BO219" s="11">
        <f t="shared" si="161"/>
        <v>1111</v>
      </c>
      <c r="BP219" s="11">
        <f t="shared" si="161"/>
        <v>298</v>
      </c>
      <c r="BQ219" s="11">
        <f t="shared" si="161"/>
        <v>1814</v>
      </c>
    </row>
    <row r="220" spans="2:69" x14ac:dyDescent="0.25">
      <c r="B220" s="9" t="s">
        <v>239</v>
      </c>
      <c r="D220" s="9" t="s">
        <v>239</v>
      </c>
      <c r="E220" s="11">
        <f t="shared" ref="E220:AJ220" si="162">SUM(E176:E186)</f>
        <v>147</v>
      </c>
      <c r="F220" s="11">
        <f t="shared" si="162"/>
        <v>0</v>
      </c>
      <c r="G220" s="11">
        <f t="shared" si="162"/>
        <v>106</v>
      </c>
      <c r="H220" s="11">
        <f t="shared" si="162"/>
        <v>14</v>
      </c>
      <c r="I220" s="11">
        <f t="shared" si="162"/>
        <v>108</v>
      </c>
      <c r="J220" s="11">
        <f t="shared" si="162"/>
        <v>0</v>
      </c>
      <c r="K220" s="11">
        <f t="shared" si="162"/>
        <v>104</v>
      </c>
      <c r="L220" s="11">
        <f t="shared" si="162"/>
        <v>13</v>
      </c>
      <c r="M220" s="11">
        <f t="shared" si="162"/>
        <v>16</v>
      </c>
      <c r="N220" s="11">
        <f t="shared" si="162"/>
        <v>15</v>
      </c>
      <c r="O220" s="11">
        <f t="shared" si="162"/>
        <v>3</v>
      </c>
      <c r="P220" s="11">
        <f t="shared" si="162"/>
        <v>21</v>
      </c>
      <c r="Q220" s="11">
        <f t="shared" si="162"/>
        <v>8</v>
      </c>
      <c r="R220" s="11">
        <f t="shared" si="162"/>
        <v>51</v>
      </c>
      <c r="S220" s="11">
        <f t="shared" si="162"/>
        <v>30</v>
      </c>
      <c r="T220" s="11">
        <f t="shared" si="162"/>
        <v>0</v>
      </c>
      <c r="U220" s="11">
        <f t="shared" si="162"/>
        <v>3</v>
      </c>
      <c r="V220" s="11">
        <f t="shared" si="162"/>
        <v>0</v>
      </c>
      <c r="W220" s="11">
        <f t="shared" si="162"/>
        <v>0</v>
      </c>
      <c r="X220" s="11">
        <f t="shared" si="162"/>
        <v>51</v>
      </c>
      <c r="Y220" s="11">
        <f t="shared" si="162"/>
        <v>539</v>
      </c>
      <c r="Z220" s="11">
        <f t="shared" si="162"/>
        <v>360</v>
      </c>
      <c r="AA220" s="11">
        <f t="shared" si="162"/>
        <v>208</v>
      </c>
      <c r="AB220" s="11">
        <f t="shared" si="162"/>
        <v>226</v>
      </c>
      <c r="AC220" s="11">
        <f t="shared" si="162"/>
        <v>70</v>
      </c>
      <c r="AD220" s="11">
        <f t="shared" si="162"/>
        <v>346</v>
      </c>
      <c r="AE220" s="11">
        <f t="shared" si="162"/>
        <v>257</v>
      </c>
      <c r="AF220" s="11">
        <f t="shared" si="162"/>
        <v>934</v>
      </c>
      <c r="AG220" s="11">
        <f t="shared" si="162"/>
        <v>1506</v>
      </c>
      <c r="AH220" s="11">
        <f t="shared" si="162"/>
        <v>539</v>
      </c>
      <c r="AI220" s="11">
        <f t="shared" si="162"/>
        <v>936</v>
      </c>
      <c r="AJ220" s="11">
        <f t="shared" si="162"/>
        <v>2121</v>
      </c>
      <c r="AK220" s="11">
        <f t="shared" ref="AK220:BQ220" si="163">SUM(AK176:AK186)</f>
        <v>801</v>
      </c>
      <c r="AL220" s="11">
        <f t="shared" si="163"/>
        <v>2809</v>
      </c>
      <c r="AM220" s="11">
        <f t="shared" si="163"/>
        <v>619</v>
      </c>
      <c r="AN220" s="11">
        <f t="shared" si="163"/>
        <v>1022</v>
      </c>
      <c r="AO220" s="11">
        <f t="shared" si="163"/>
        <v>2036</v>
      </c>
      <c r="AP220" s="11">
        <f t="shared" si="163"/>
        <v>1467</v>
      </c>
      <c r="AQ220" s="11">
        <f t="shared" si="163"/>
        <v>1075</v>
      </c>
      <c r="AR220" s="11">
        <f t="shared" si="163"/>
        <v>826</v>
      </c>
      <c r="AS220" s="11">
        <f t="shared" si="163"/>
        <v>3911</v>
      </c>
      <c r="AT220" s="11">
        <f t="shared" si="163"/>
        <v>663</v>
      </c>
      <c r="AU220" s="11">
        <f t="shared" si="163"/>
        <v>883</v>
      </c>
      <c r="AV220" s="11">
        <f t="shared" si="163"/>
        <v>815</v>
      </c>
      <c r="AW220" s="11">
        <f t="shared" si="163"/>
        <v>1428</v>
      </c>
      <c r="AX220" s="11">
        <f t="shared" si="163"/>
        <v>1301</v>
      </c>
      <c r="AY220" s="11">
        <f t="shared" si="163"/>
        <v>980</v>
      </c>
      <c r="AZ220" s="11">
        <f t="shared" si="163"/>
        <v>1063</v>
      </c>
      <c r="BA220" s="11">
        <f t="shared" si="163"/>
        <v>1097</v>
      </c>
      <c r="BB220" s="11">
        <f t="shared" si="163"/>
        <v>1083</v>
      </c>
      <c r="BC220" s="11">
        <f t="shared" si="163"/>
        <v>832</v>
      </c>
      <c r="BD220" s="11">
        <f t="shared" si="163"/>
        <v>1846</v>
      </c>
      <c r="BE220" s="11">
        <f t="shared" si="163"/>
        <v>1199</v>
      </c>
      <c r="BF220" s="11">
        <f t="shared" si="163"/>
        <v>917</v>
      </c>
      <c r="BG220" s="11">
        <f t="shared" si="163"/>
        <v>901</v>
      </c>
      <c r="BH220" s="11">
        <f t="shared" si="163"/>
        <v>511</v>
      </c>
      <c r="BI220" s="11">
        <f t="shared" si="163"/>
        <v>1339</v>
      </c>
      <c r="BJ220" s="11">
        <f t="shared" si="163"/>
        <v>974</v>
      </c>
      <c r="BK220" s="11">
        <f t="shared" si="163"/>
        <v>1055</v>
      </c>
      <c r="BL220" s="11">
        <f t="shared" si="163"/>
        <v>1040</v>
      </c>
      <c r="BM220" s="11">
        <f t="shared" si="163"/>
        <v>719</v>
      </c>
      <c r="BN220" s="11">
        <f t="shared" si="163"/>
        <v>964</v>
      </c>
      <c r="BO220" s="11">
        <f t="shared" si="163"/>
        <v>400</v>
      </c>
      <c r="BP220" s="11">
        <f t="shared" si="163"/>
        <v>740</v>
      </c>
      <c r="BQ220" s="11">
        <f t="shared" si="163"/>
        <v>1205</v>
      </c>
    </row>
    <row r="221" spans="2:69" x14ac:dyDescent="0.25">
      <c r="B221" s="9" t="s">
        <v>240</v>
      </c>
      <c r="E221" s="11">
        <f t="shared" ref="E221:AJ221" si="164">SUM(E196:E220)</f>
        <v>2765</v>
      </c>
      <c r="F221" s="11">
        <f t="shared" si="164"/>
        <v>0</v>
      </c>
      <c r="G221" s="11">
        <f t="shared" si="164"/>
        <v>2071</v>
      </c>
      <c r="H221" s="11">
        <f t="shared" si="164"/>
        <v>2275</v>
      </c>
      <c r="I221" s="11">
        <f t="shared" si="164"/>
        <v>2689</v>
      </c>
      <c r="J221" s="11">
        <f t="shared" si="164"/>
        <v>0</v>
      </c>
      <c r="K221" s="11">
        <f t="shared" si="164"/>
        <v>3328</v>
      </c>
      <c r="L221" s="11">
        <f t="shared" si="164"/>
        <v>2573</v>
      </c>
      <c r="M221" s="11">
        <f t="shared" si="164"/>
        <v>3898</v>
      </c>
      <c r="N221" s="11">
        <f t="shared" si="164"/>
        <v>2403</v>
      </c>
      <c r="O221" s="11">
        <f t="shared" si="164"/>
        <v>2473</v>
      </c>
      <c r="P221" s="11">
        <f t="shared" si="164"/>
        <v>4303</v>
      </c>
      <c r="Q221" s="11">
        <f t="shared" si="164"/>
        <v>3336</v>
      </c>
      <c r="R221" s="11">
        <f t="shared" si="164"/>
        <v>2904</v>
      </c>
      <c r="S221" s="11">
        <f t="shared" si="164"/>
        <v>2512</v>
      </c>
      <c r="T221" s="11">
        <f t="shared" si="164"/>
        <v>0</v>
      </c>
      <c r="U221" s="11">
        <f t="shared" si="164"/>
        <v>3022</v>
      </c>
      <c r="V221" s="11">
        <f t="shared" si="164"/>
        <v>0</v>
      </c>
      <c r="W221" s="11">
        <f t="shared" si="164"/>
        <v>1641</v>
      </c>
      <c r="X221" s="11">
        <f t="shared" si="164"/>
        <v>12320</v>
      </c>
      <c r="Y221" s="11">
        <f t="shared" si="164"/>
        <v>13255</v>
      </c>
      <c r="Z221" s="11">
        <f t="shared" si="164"/>
        <v>14836</v>
      </c>
      <c r="AA221" s="11">
        <f t="shared" si="164"/>
        <v>11266</v>
      </c>
      <c r="AB221" s="11">
        <f t="shared" si="164"/>
        <v>10823</v>
      </c>
      <c r="AC221" s="11">
        <f t="shared" si="164"/>
        <v>8563</v>
      </c>
      <c r="AD221" s="11">
        <f t="shared" si="164"/>
        <v>20019</v>
      </c>
      <c r="AE221" s="11">
        <f t="shared" si="164"/>
        <v>12095</v>
      </c>
      <c r="AF221" s="11">
        <f t="shared" si="164"/>
        <v>20536</v>
      </c>
      <c r="AG221" s="11">
        <f t="shared" si="164"/>
        <v>14201</v>
      </c>
      <c r="AH221" s="11">
        <f t="shared" si="164"/>
        <v>15091</v>
      </c>
      <c r="AI221" s="11">
        <f t="shared" si="164"/>
        <v>20407</v>
      </c>
      <c r="AJ221" s="11">
        <f t="shared" si="164"/>
        <v>20047</v>
      </c>
      <c r="AK221" s="11">
        <f t="shared" ref="AK221:BP221" si="165">SUM(AK196:AK220)</f>
        <v>12698</v>
      </c>
      <c r="AL221" s="11">
        <f t="shared" si="165"/>
        <v>18874</v>
      </c>
      <c r="AM221" s="11">
        <f t="shared" si="165"/>
        <v>11281</v>
      </c>
      <c r="AN221" s="11">
        <f t="shared" si="165"/>
        <v>13478</v>
      </c>
      <c r="AO221" s="11">
        <f t="shared" si="165"/>
        <v>14121</v>
      </c>
      <c r="AP221" s="11">
        <f t="shared" si="165"/>
        <v>12051</v>
      </c>
      <c r="AQ221" s="11">
        <f t="shared" si="165"/>
        <v>16059</v>
      </c>
      <c r="AR221" s="11">
        <f t="shared" si="165"/>
        <v>23002</v>
      </c>
      <c r="AS221" s="11">
        <f t="shared" si="165"/>
        <v>23610</v>
      </c>
      <c r="AT221" s="11">
        <f t="shared" si="165"/>
        <v>14810</v>
      </c>
      <c r="AU221" s="11">
        <f t="shared" si="165"/>
        <v>15844</v>
      </c>
      <c r="AV221" s="11">
        <f t="shared" si="165"/>
        <v>22897</v>
      </c>
      <c r="AW221" s="11">
        <f t="shared" si="165"/>
        <v>15997</v>
      </c>
      <c r="AX221" s="11">
        <f t="shared" si="165"/>
        <v>18415</v>
      </c>
      <c r="AY221" s="11">
        <f t="shared" si="165"/>
        <v>85054</v>
      </c>
      <c r="AZ221" s="11">
        <f t="shared" si="165"/>
        <v>26976</v>
      </c>
      <c r="BA221" s="11">
        <f t="shared" si="165"/>
        <v>19378</v>
      </c>
      <c r="BB221" s="11">
        <f t="shared" si="165"/>
        <v>35635</v>
      </c>
      <c r="BC221" s="11">
        <f t="shared" si="165"/>
        <v>29983</v>
      </c>
      <c r="BD221" s="11">
        <f t="shared" si="165"/>
        <v>30114</v>
      </c>
      <c r="BE221" s="11">
        <f t="shared" si="165"/>
        <v>29636</v>
      </c>
      <c r="BF221" s="11">
        <f t="shared" si="165"/>
        <v>19988</v>
      </c>
      <c r="BG221" s="11">
        <f t="shared" si="165"/>
        <v>38288</v>
      </c>
      <c r="BH221" s="11">
        <f t="shared" si="165"/>
        <v>16701</v>
      </c>
      <c r="BI221" s="11">
        <f t="shared" si="165"/>
        <v>37357</v>
      </c>
      <c r="BJ221" s="11">
        <f t="shared" si="165"/>
        <v>27358</v>
      </c>
      <c r="BK221" s="11">
        <f t="shared" si="165"/>
        <v>53916</v>
      </c>
      <c r="BL221" s="11">
        <f t="shared" si="165"/>
        <v>34640</v>
      </c>
      <c r="BM221" s="11">
        <f t="shared" si="165"/>
        <v>61703</v>
      </c>
      <c r="BN221" s="11">
        <f t="shared" si="165"/>
        <v>61632</v>
      </c>
      <c r="BO221" s="11">
        <f t="shared" si="165"/>
        <v>317393</v>
      </c>
      <c r="BP221" s="11">
        <f t="shared" si="165"/>
        <v>65166</v>
      </c>
      <c r="BQ221" s="11">
        <f t="shared" ref="BQ221:CV221" si="166">SUM(BQ196:BQ220)</f>
        <v>75768</v>
      </c>
    </row>
  </sheetData>
  <mergeCells count="1">
    <mergeCell ref="A1:B1"/>
  </mergeCells>
  <pageMargins left="0.7" right="0.7" top="0.75" bottom="0.75" header="0.51180555555555496" footer="0.51180555555555496"/>
  <pageSetup firstPageNumber="0" orientation="landscape" horizontalDpi="300" verticalDpi="30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0"/>
  <sheetViews>
    <sheetView zoomScaleNormal="100" workbookViewId="0">
      <selection activeCell="M30" activeCellId="1" sqref="A202:XFD202 M30"/>
    </sheetView>
  </sheetViews>
  <sheetFormatPr defaultColWidth="8.5546875" defaultRowHeight="13.2" x14ac:dyDescent="0.25"/>
  <sheetData>
    <row r="1" spans="1:14" ht="52.8" x14ac:dyDescent="0.25">
      <c r="A1" s="84" t="s">
        <v>1205</v>
      </c>
      <c r="B1" s="84" t="s">
        <v>1206</v>
      </c>
      <c r="C1" s="84" t="s">
        <v>1207</v>
      </c>
      <c r="D1" s="84" t="s">
        <v>1208</v>
      </c>
      <c r="E1" s="84" t="s">
        <v>1209</v>
      </c>
      <c r="F1" s="84" t="s">
        <v>1210</v>
      </c>
      <c r="G1" s="85" t="s">
        <v>1211</v>
      </c>
      <c r="H1" s="85" t="s">
        <v>1212</v>
      </c>
      <c r="I1" s="85" t="s">
        <v>1213</v>
      </c>
      <c r="J1" s="85" t="s">
        <v>1214</v>
      </c>
      <c r="K1" s="85" t="s">
        <v>1215</v>
      </c>
      <c r="L1" s="85" t="s">
        <v>1216</v>
      </c>
      <c r="M1" s="84" t="s">
        <v>1217</v>
      </c>
      <c r="N1" s="84" t="s">
        <v>1218</v>
      </c>
    </row>
    <row r="2" spans="1:14" x14ac:dyDescent="0.25">
      <c r="A2">
        <v>1</v>
      </c>
      <c r="B2" s="73">
        <v>1</v>
      </c>
      <c r="C2" s="87">
        <v>3</v>
      </c>
      <c r="D2" s="87">
        <v>1.25</v>
      </c>
      <c r="E2" s="87">
        <v>2.5</v>
      </c>
      <c r="F2" s="87">
        <v>21</v>
      </c>
      <c r="G2" s="86"/>
    </row>
    <row r="3" spans="1:14" x14ac:dyDescent="0.25">
      <c r="A3">
        <v>2</v>
      </c>
      <c r="B3" s="73">
        <v>1</v>
      </c>
      <c r="C3" s="87">
        <v>4</v>
      </c>
      <c r="D3" s="87">
        <v>2.5</v>
      </c>
      <c r="E3" s="87">
        <v>1.5</v>
      </c>
      <c r="F3" s="87">
        <v>20</v>
      </c>
      <c r="G3" s="86"/>
    </row>
    <row r="4" spans="1:14" x14ac:dyDescent="0.25">
      <c r="A4">
        <v>2</v>
      </c>
      <c r="B4" s="73">
        <v>2</v>
      </c>
      <c r="C4" s="87">
        <v>0</v>
      </c>
      <c r="D4" s="87">
        <v>0</v>
      </c>
      <c r="E4" s="87">
        <v>1.5</v>
      </c>
      <c r="F4" s="87">
        <v>4</v>
      </c>
      <c r="G4" s="86"/>
    </row>
    <row r="5" spans="1:14" x14ac:dyDescent="0.25">
      <c r="A5">
        <v>3</v>
      </c>
      <c r="B5" s="73">
        <v>1</v>
      </c>
      <c r="C5" s="87">
        <v>7</v>
      </c>
      <c r="D5" s="87">
        <v>2.8</v>
      </c>
      <c r="E5" s="87">
        <v>1.2</v>
      </c>
      <c r="F5" s="87" t="s">
        <v>1293</v>
      </c>
      <c r="G5" s="86"/>
      <c r="M5">
        <v>2.08</v>
      </c>
      <c r="N5">
        <v>1.8</v>
      </c>
    </row>
    <row r="6" spans="1:14" x14ac:dyDescent="0.25">
      <c r="A6">
        <v>3</v>
      </c>
      <c r="B6" s="73">
        <v>2</v>
      </c>
      <c r="C6" s="87">
        <v>2</v>
      </c>
      <c r="D6" s="87">
        <v>1.2</v>
      </c>
      <c r="E6" s="87">
        <v>4</v>
      </c>
      <c r="F6" s="87">
        <v>7</v>
      </c>
      <c r="G6" s="86"/>
    </row>
    <row r="7" spans="1:14" x14ac:dyDescent="0.25">
      <c r="A7">
        <v>4</v>
      </c>
      <c r="B7" s="73">
        <v>1</v>
      </c>
      <c r="C7" s="87">
        <v>1.5</v>
      </c>
      <c r="D7" s="87">
        <v>2</v>
      </c>
      <c r="E7" s="87">
        <v>4.5</v>
      </c>
      <c r="F7" s="87">
        <v>50</v>
      </c>
      <c r="G7" s="86"/>
    </row>
    <row r="8" spans="1:14" x14ac:dyDescent="0.25">
      <c r="A8">
        <v>5</v>
      </c>
      <c r="B8" s="73">
        <v>1</v>
      </c>
      <c r="C8" s="87">
        <v>1</v>
      </c>
      <c r="D8" s="87">
        <v>0.8</v>
      </c>
      <c r="E8" s="87">
        <v>7.25</v>
      </c>
      <c r="F8" s="87">
        <v>66</v>
      </c>
      <c r="G8" s="86"/>
      <c r="K8">
        <v>1.5</v>
      </c>
      <c r="M8">
        <v>0.5</v>
      </c>
      <c r="N8">
        <v>0.5</v>
      </c>
    </row>
    <row r="9" spans="1:14" x14ac:dyDescent="0.25">
      <c r="A9">
        <v>5</v>
      </c>
      <c r="B9" s="73">
        <v>2</v>
      </c>
      <c r="C9" s="87">
        <v>0</v>
      </c>
      <c r="D9" s="87">
        <v>0</v>
      </c>
      <c r="E9" s="87">
        <v>2</v>
      </c>
      <c r="F9" s="87">
        <v>15</v>
      </c>
      <c r="G9" s="86"/>
      <c r="M9" s="73"/>
      <c r="N9" s="73"/>
    </row>
    <row r="10" spans="1:14" x14ac:dyDescent="0.25">
      <c r="A10">
        <v>5</v>
      </c>
      <c r="B10" s="73">
        <v>3</v>
      </c>
      <c r="C10" s="87">
        <v>1</v>
      </c>
      <c r="D10" s="87">
        <v>1</v>
      </c>
      <c r="E10" s="87">
        <v>5.5</v>
      </c>
      <c r="F10" s="87">
        <v>41</v>
      </c>
      <c r="G10" s="86"/>
      <c r="K10" s="73" t="s">
        <v>1294</v>
      </c>
      <c r="L10" s="73" t="s">
        <v>1294</v>
      </c>
      <c r="M10" s="73">
        <v>0.25</v>
      </c>
      <c r="N10" s="73">
        <v>0.5</v>
      </c>
    </row>
    <row r="11" spans="1:14" x14ac:dyDescent="0.25">
      <c r="A11">
        <v>6</v>
      </c>
      <c r="B11" s="73">
        <v>1</v>
      </c>
      <c r="C11" s="87">
        <v>3</v>
      </c>
      <c r="D11" s="87">
        <v>10</v>
      </c>
      <c r="E11" s="87">
        <v>5.5</v>
      </c>
      <c r="F11" s="87">
        <v>26</v>
      </c>
      <c r="G11" s="86"/>
    </row>
    <row r="12" spans="1:14" x14ac:dyDescent="0.25">
      <c r="A12">
        <v>7</v>
      </c>
      <c r="B12" s="73">
        <v>1</v>
      </c>
      <c r="C12" s="87">
        <v>1</v>
      </c>
      <c r="D12" s="87">
        <v>3.1</v>
      </c>
      <c r="E12" s="87">
        <v>8</v>
      </c>
      <c r="F12" s="87">
        <v>38.1</v>
      </c>
      <c r="G12" s="86"/>
    </row>
    <row r="13" spans="1:14" x14ac:dyDescent="0.25">
      <c r="A13">
        <v>7</v>
      </c>
      <c r="B13" s="73">
        <v>2</v>
      </c>
      <c r="C13" s="87">
        <v>9</v>
      </c>
      <c r="D13" s="87">
        <v>7</v>
      </c>
      <c r="E13" s="87">
        <v>0</v>
      </c>
      <c r="F13" s="87">
        <v>0</v>
      </c>
      <c r="G13" s="86"/>
    </row>
    <row r="14" spans="1:14" x14ac:dyDescent="0.25">
      <c r="A14">
        <v>8</v>
      </c>
      <c r="B14" s="73">
        <v>1</v>
      </c>
      <c r="C14" s="87">
        <v>1.5</v>
      </c>
      <c r="D14" s="87">
        <v>3.25</v>
      </c>
      <c r="E14" s="87">
        <v>2.5</v>
      </c>
      <c r="F14" s="87">
        <v>42</v>
      </c>
      <c r="G14" s="86"/>
    </row>
    <row r="15" spans="1:14" x14ac:dyDescent="0.25">
      <c r="A15">
        <v>9</v>
      </c>
      <c r="B15" s="73">
        <v>1</v>
      </c>
      <c r="C15" s="87">
        <v>4</v>
      </c>
      <c r="D15" s="87">
        <v>2</v>
      </c>
      <c r="E15" s="87">
        <v>0</v>
      </c>
      <c r="F15" s="87">
        <v>0</v>
      </c>
      <c r="G15" s="86"/>
    </row>
    <row r="16" spans="1:14" x14ac:dyDescent="0.25">
      <c r="A16">
        <v>10</v>
      </c>
      <c r="B16" s="73">
        <v>1</v>
      </c>
      <c r="C16" s="87">
        <v>3</v>
      </c>
      <c r="D16" s="87">
        <v>9</v>
      </c>
      <c r="E16" s="87">
        <v>2</v>
      </c>
      <c r="F16" s="87">
        <v>15</v>
      </c>
      <c r="G16" s="86"/>
      <c r="M16">
        <v>2</v>
      </c>
      <c r="N16">
        <v>2</v>
      </c>
    </row>
    <row r="17" spans="1:11" x14ac:dyDescent="0.25">
      <c r="A17">
        <v>11</v>
      </c>
      <c r="B17">
        <v>1</v>
      </c>
      <c r="C17" s="87"/>
      <c r="D17" s="87"/>
      <c r="E17" s="87"/>
      <c r="F17" s="87"/>
      <c r="G17" s="86"/>
      <c r="K17">
        <v>0.96666600000000003</v>
      </c>
    </row>
    <row r="18" spans="1:11" x14ac:dyDescent="0.25">
      <c r="A18">
        <v>11</v>
      </c>
      <c r="B18">
        <v>2</v>
      </c>
      <c r="C18" s="86"/>
      <c r="D18" s="86"/>
      <c r="E18" s="86"/>
      <c r="F18" s="86"/>
      <c r="G18" s="86"/>
      <c r="K18">
        <v>1.5</v>
      </c>
    </row>
    <row r="19" spans="1:11" x14ac:dyDescent="0.25">
      <c r="A19">
        <v>11</v>
      </c>
      <c r="B19">
        <v>3</v>
      </c>
      <c r="C19" s="86"/>
      <c r="D19" s="86"/>
      <c r="E19" s="86"/>
      <c r="F19" s="86"/>
      <c r="G19" s="86"/>
      <c r="K19">
        <v>3.5</v>
      </c>
    </row>
    <row r="20" spans="1:11" x14ac:dyDescent="0.25">
      <c r="A20">
        <v>11</v>
      </c>
      <c r="B20">
        <v>4</v>
      </c>
      <c r="C20" s="86"/>
      <c r="D20" s="86"/>
      <c r="E20" s="86"/>
      <c r="F20" s="86"/>
      <c r="G20" s="86"/>
      <c r="K20">
        <v>1.5</v>
      </c>
    </row>
    <row r="21" spans="1:11" x14ac:dyDescent="0.25">
      <c r="A21">
        <v>11</v>
      </c>
      <c r="B21">
        <v>5</v>
      </c>
      <c r="C21" s="86"/>
      <c r="D21" s="86"/>
      <c r="E21" s="86"/>
      <c r="F21" s="86"/>
      <c r="G21" s="86"/>
      <c r="K21">
        <v>1</v>
      </c>
    </row>
    <row r="22" spans="1:11" x14ac:dyDescent="0.25">
      <c r="A22">
        <v>11</v>
      </c>
      <c r="B22">
        <v>6</v>
      </c>
      <c r="C22" s="86"/>
      <c r="D22" s="86"/>
      <c r="E22" s="86"/>
      <c r="F22" s="86"/>
      <c r="G22" s="86"/>
      <c r="K22">
        <v>8.3330000000000001E-2</v>
      </c>
    </row>
    <row r="23" spans="1:11" x14ac:dyDescent="0.25">
      <c r="A23">
        <v>11</v>
      </c>
      <c r="B23">
        <v>7</v>
      </c>
      <c r="C23" s="86"/>
      <c r="D23" s="86"/>
      <c r="E23" s="86"/>
      <c r="F23" s="86"/>
      <c r="G23" s="86"/>
      <c r="K23">
        <v>2</v>
      </c>
    </row>
    <row r="24" spans="1:11" x14ac:dyDescent="0.25">
      <c r="A24">
        <v>11</v>
      </c>
      <c r="B24">
        <v>8</v>
      </c>
      <c r="C24" s="86"/>
      <c r="D24" s="86"/>
      <c r="E24" s="86"/>
      <c r="F24" s="86"/>
      <c r="G24" s="86"/>
      <c r="K24">
        <v>0.5</v>
      </c>
    </row>
    <row r="25" spans="1:11" x14ac:dyDescent="0.25">
      <c r="A25">
        <v>11</v>
      </c>
      <c r="B25">
        <v>9</v>
      </c>
      <c r="C25" s="86"/>
      <c r="D25" s="86"/>
      <c r="E25" s="86"/>
      <c r="F25" s="86"/>
      <c r="G25" s="86"/>
      <c r="K25">
        <v>3</v>
      </c>
    </row>
    <row r="26" spans="1:11" x14ac:dyDescent="0.25">
      <c r="A26">
        <v>11</v>
      </c>
      <c r="B26">
        <v>10</v>
      </c>
      <c r="C26" s="86"/>
      <c r="D26" s="86"/>
      <c r="E26" s="86"/>
      <c r="F26" s="86"/>
      <c r="G26" s="86"/>
      <c r="K26">
        <v>1</v>
      </c>
    </row>
    <row r="27" spans="1:11" x14ac:dyDescent="0.25">
      <c r="A27">
        <v>11</v>
      </c>
      <c r="B27">
        <v>11</v>
      </c>
      <c r="C27" s="86"/>
      <c r="D27" s="86"/>
      <c r="E27" s="86"/>
      <c r="F27" s="86"/>
      <c r="G27" s="86"/>
      <c r="K27">
        <v>1</v>
      </c>
    </row>
    <row r="28" spans="1:11" x14ac:dyDescent="0.25">
      <c r="A28">
        <v>11</v>
      </c>
      <c r="B28">
        <v>12</v>
      </c>
      <c r="C28" s="86"/>
      <c r="D28" s="86"/>
      <c r="E28" s="86"/>
      <c r="F28" s="86"/>
      <c r="G28" s="86"/>
      <c r="K28">
        <v>1</v>
      </c>
    </row>
    <row r="29" spans="1:11" x14ac:dyDescent="0.25">
      <c r="A29">
        <v>11</v>
      </c>
      <c r="B29">
        <v>13</v>
      </c>
      <c r="C29" s="86"/>
      <c r="D29" s="86"/>
      <c r="E29" s="86"/>
      <c r="F29" s="86"/>
      <c r="G29" s="86"/>
      <c r="K29">
        <v>2</v>
      </c>
    </row>
    <row r="30" spans="1:11" x14ac:dyDescent="0.25">
      <c r="A30">
        <v>11</v>
      </c>
      <c r="B30">
        <v>14</v>
      </c>
      <c r="C30" s="86"/>
      <c r="D30" s="86"/>
      <c r="E30" s="86"/>
      <c r="F30" s="86"/>
      <c r="G30" s="86"/>
      <c r="K30">
        <v>0.25</v>
      </c>
    </row>
    <row r="31" spans="1:11" x14ac:dyDescent="0.25">
      <c r="A31">
        <v>11</v>
      </c>
      <c r="B31">
        <v>15</v>
      </c>
      <c r="C31" s="86"/>
      <c r="D31" s="86"/>
      <c r="E31" s="86"/>
      <c r="F31" s="86"/>
      <c r="G31" s="86"/>
      <c r="K31">
        <v>8</v>
      </c>
    </row>
    <row r="32" spans="1:11" x14ac:dyDescent="0.25">
      <c r="A32">
        <v>11</v>
      </c>
      <c r="B32">
        <v>16</v>
      </c>
      <c r="C32" s="86"/>
      <c r="D32" s="86"/>
      <c r="E32" s="86"/>
      <c r="F32" s="86"/>
      <c r="G32" s="86"/>
      <c r="K32">
        <v>1</v>
      </c>
    </row>
    <row r="33" spans="1:14" x14ac:dyDescent="0.25">
      <c r="A33">
        <v>11</v>
      </c>
      <c r="B33">
        <v>17</v>
      </c>
      <c r="C33" s="86"/>
      <c r="D33" s="86"/>
      <c r="E33" s="86"/>
      <c r="F33" s="86"/>
      <c r="G33" s="86"/>
      <c r="K33">
        <v>2.5000000000000001E-2</v>
      </c>
    </row>
    <row r="34" spans="1:14" x14ac:dyDescent="0.25">
      <c r="B34" s="97">
        <f>COUNT(B2:B33)</f>
        <v>32</v>
      </c>
      <c r="C34" s="86">
        <f>SUM(C2:C16)</f>
        <v>41</v>
      </c>
      <c r="D34" s="86">
        <f t="shared" ref="D34:J34" si="0">SUM(D2:D22)</f>
        <v>45.900000000000006</v>
      </c>
      <c r="E34" s="86">
        <f t="shared" si="0"/>
        <v>47.95</v>
      </c>
      <c r="F34" s="86">
        <f t="shared" si="0"/>
        <v>345.1</v>
      </c>
      <c r="G34" s="86">
        <f t="shared" si="0"/>
        <v>0</v>
      </c>
      <c r="H34">
        <f t="shared" si="0"/>
        <v>0</v>
      </c>
      <c r="I34">
        <f t="shared" si="0"/>
        <v>0</v>
      </c>
      <c r="J34">
        <f t="shared" si="0"/>
        <v>0</v>
      </c>
      <c r="K34">
        <f>SUM(K2:K33)</f>
        <v>29.824995999999999</v>
      </c>
      <c r="L34">
        <f>SUM(L2:L22)</f>
        <v>0</v>
      </c>
      <c r="M34">
        <f>SUM(M3:M22)</f>
        <v>4.83</v>
      </c>
      <c r="N34">
        <f>SUM(N3:N22)</f>
        <v>4.8</v>
      </c>
    </row>
    <row r="35" spans="1:14" x14ac:dyDescent="0.25">
      <c r="C35" s="86"/>
      <c r="D35" s="86"/>
      <c r="E35" s="86"/>
      <c r="F35" s="86"/>
      <c r="G35" s="86"/>
    </row>
    <row r="36" spans="1:14" x14ac:dyDescent="0.25">
      <c r="C36" s="86" t="s">
        <v>1219</v>
      </c>
      <c r="D36" s="86" t="s">
        <v>1220</v>
      </c>
      <c r="E36" s="86" t="s">
        <v>1221</v>
      </c>
      <c r="F36" s="87" t="s">
        <v>1222</v>
      </c>
      <c r="G36" s="87" t="s">
        <v>1223</v>
      </c>
    </row>
    <row r="37" spans="1:14" x14ac:dyDescent="0.25">
      <c r="B37">
        <v>2018</v>
      </c>
      <c r="C37" s="98">
        <f>B34</f>
        <v>32</v>
      </c>
      <c r="D37" s="99">
        <f>C34+E34+G34+I34+K27+L34+M34</f>
        <v>94.78</v>
      </c>
      <c r="E37" s="99">
        <f>D34+F34+H34+J34+L34+N34</f>
        <v>395.8</v>
      </c>
      <c r="F37" s="99">
        <f>COUNTA([1]Participants!#REF!)</f>
        <v>1</v>
      </c>
      <c r="G37" s="99">
        <f>K34</f>
        <v>29.824995999999999</v>
      </c>
      <c r="H37" t="s">
        <v>1295</v>
      </c>
      <c r="I37" t="s">
        <v>1296</v>
      </c>
      <c r="J37" t="s">
        <v>1297</v>
      </c>
    </row>
    <row r="38" spans="1:14" x14ac:dyDescent="0.25">
      <c r="B38">
        <v>2017</v>
      </c>
      <c r="C38" s="89">
        <v>25</v>
      </c>
      <c r="D38" s="89" t="s">
        <v>1220</v>
      </c>
      <c r="E38" s="89" t="s">
        <v>1221</v>
      </c>
      <c r="F38" s="89">
        <f>COUNTA([1]Participants!#REF!)</f>
        <v>1</v>
      </c>
      <c r="G38" s="89">
        <f>K34</f>
        <v>29.824995999999999</v>
      </c>
    </row>
    <row r="39" spans="1:14" x14ac:dyDescent="0.25">
      <c r="B39">
        <v>2016</v>
      </c>
      <c r="C39" s="100">
        <v>26</v>
      </c>
      <c r="D39" s="89" t="s">
        <v>1220</v>
      </c>
      <c r="E39" s="89" t="s">
        <v>1221</v>
      </c>
      <c r="F39" s="89">
        <f>COUNTA([1]Participants!M1:M300)</f>
        <v>61</v>
      </c>
      <c r="G39" s="89">
        <v>9.8000000000000007</v>
      </c>
    </row>
    <row r="40" spans="1:14" x14ac:dyDescent="0.25">
      <c r="B40">
        <v>2015</v>
      </c>
      <c r="C40" s="89" t="s">
        <v>1219</v>
      </c>
      <c r="D40" s="89" t="s">
        <v>1220</v>
      </c>
      <c r="E40" s="89" t="s">
        <v>1221</v>
      </c>
      <c r="F40" s="89">
        <f>COUNTA([1]Participants!O4:O326)</f>
        <v>54</v>
      </c>
      <c r="G40" s="89" t="s">
        <v>1223</v>
      </c>
    </row>
    <row r="41" spans="1:14" x14ac:dyDescent="0.25">
      <c r="B41">
        <v>2014</v>
      </c>
      <c r="C41" s="89" t="s">
        <v>1219</v>
      </c>
      <c r="D41" s="89" t="s">
        <v>1220</v>
      </c>
      <c r="E41" s="89" t="s">
        <v>1221</v>
      </c>
      <c r="F41" s="89" t="s">
        <v>1222</v>
      </c>
      <c r="G41" s="89" t="s">
        <v>1223</v>
      </c>
    </row>
    <row r="42" spans="1:14" x14ac:dyDescent="0.25">
      <c r="B42">
        <v>2013</v>
      </c>
      <c r="C42" s="89" t="s">
        <v>1219</v>
      </c>
      <c r="D42" s="89" t="s">
        <v>1220</v>
      </c>
      <c r="E42" s="89" t="s">
        <v>1221</v>
      </c>
      <c r="F42" s="89" t="s">
        <v>1222</v>
      </c>
      <c r="G42" s="89" t="s">
        <v>1223</v>
      </c>
    </row>
    <row r="43" spans="1:14" x14ac:dyDescent="0.25">
      <c r="B43">
        <v>2012</v>
      </c>
      <c r="C43" s="89" t="s">
        <v>1219</v>
      </c>
      <c r="D43" s="89" t="s">
        <v>1220</v>
      </c>
      <c r="E43" s="89" t="s">
        <v>1221</v>
      </c>
      <c r="F43" s="89" t="s">
        <v>1222</v>
      </c>
      <c r="G43" s="89" t="s">
        <v>1223</v>
      </c>
    </row>
    <row r="44" spans="1:14" x14ac:dyDescent="0.25">
      <c r="B44">
        <v>2011</v>
      </c>
      <c r="C44" s="89" t="s">
        <v>1219</v>
      </c>
      <c r="D44" s="89" t="s">
        <v>1220</v>
      </c>
      <c r="E44" s="89" t="s">
        <v>1221</v>
      </c>
      <c r="F44" s="89">
        <f>COUNTA([1]Participants!AC:AC)-1</f>
        <v>64</v>
      </c>
      <c r="G44" s="89"/>
    </row>
    <row r="45" spans="1:14" x14ac:dyDescent="0.25">
      <c r="B45">
        <v>2010</v>
      </c>
      <c r="C45" s="89" t="s">
        <v>1219</v>
      </c>
      <c r="D45" s="89" t="s">
        <v>1220</v>
      </c>
      <c r="E45" s="89" t="s">
        <v>1221</v>
      </c>
      <c r="F45" s="89">
        <f>COUNTA([1]Participants!AE:AE)-1</f>
        <v>55</v>
      </c>
      <c r="G45" s="89"/>
    </row>
    <row r="46" spans="1:14" x14ac:dyDescent="0.25">
      <c r="C46" s="86"/>
      <c r="D46" s="86"/>
      <c r="E46" s="86"/>
      <c r="F46" s="86"/>
      <c r="G46" s="86"/>
    </row>
    <row r="47" spans="1:14" x14ac:dyDescent="0.25">
      <c r="C47" s="86"/>
      <c r="D47" s="86"/>
      <c r="E47" s="86"/>
      <c r="F47" s="86"/>
      <c r="G47" s="86"/>
    </row>
    <row r="48" spans="1:14" x14ac:dyDescent="0.25">
      <c r="C48" s="86"/>
      <c r="D48" s="86"/>
      <c r="E48" s="86"/>
      <c r="F48" s="86"/>
      <c r="G48" s="86"/>
    </row>
    <row r="49" spans="3:7" x14ac:dyDescent="0.25">
      <c r="C49" s="86"/>
      <c r="D49" s="86"/>
      <c r="E49" s="86"/>
      <c r="F49" s="86"/>
      <c r="G49" s="86"/>
    </row>
    <row r="50" spans="3:7" x14ac:dyDescent="0.25">
      <c r="C50" s="86"/>
      <c r="D50" s="86"/>
      <c r="E50" s="86"/>
      <c r="F50" s="86"/>
      <c r="G50" s="86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1000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P186" activeCellId="1" sqref="A202:XFD202 P186"/>
    </sheetView>
  </sheetViews>
  <sheetFormatPr defaultColWidth="14.44140625" defaultRowHeight="13.2" x14ac:dyDescent="0.25"/>
  <cols>
    <col min="1" max="1" width="6.33203125" style="101" customWidth="1"/>
    <col min="2" max="2" width="7.109375" style="101" customWidth="1"/>
    <col min="3" max="3" width="2.109375" style="101" customWidth="1"/>
    <col min="4" max="4" width="24.88671875" style="101" customWidth="1"/>
    <col min="5" max="13" width="8" style="101" customWidth="1"/>
    <col min="14" max="14" width="9" style="101" customWidth="1"/>
    <col min="15" max="26" width="8.6640625" style="101" customWidth="1"/>
    <col min="27" max="1024" width="14.44140625" style="101"/>
  </cols>
  <sheetData>
    <row r="1" spans="1:16" ht="12.75" customHeight="1" x14ac:dyDescent="0.25">
      <c r="A1" s="102" t="s">
        <v>1</v>
      </c>
      <c r="B1" s="102" t="s">
        <v>2</v>
      </c>
      <c r="C1" s="103"/>
      <c r="D1" s="104" t="s">
        <v>3</v>
      </c>
      <c r="E1" s="101" t="s">
        <v>1191</v>
      </c>
      <c r="F1" s="101" t="s">
        <v>1192</v>
      </c>
      <c r="G1" s="101" t="s">
        <v>1193</v>
      </c>
      <c r="H1" s="101" t="s">
        <v>1194</v>
      </c>
      <c r="I1" s="101" t="s">
        <v>1195</v>
      </c>
      <c r="J1" s="101" t="s">
        <v>1196</v>
      </c>
      <c r="K1" s="101" t="s">
        <v>1197</v>
      </c>
      <c r="L1" s="101" t="s">
        <v>1198</v>
      </c>
      <c r="M1" s="101" t="s">
        <v>1199</v>
      </c>
      <c r="N1" s="101" t="s">
        <v>1200</v>
      </c>
      <c r="O1" s="101" t="s">
        <v>1201</v>
      </c>
      <c r="P1" s="101" t="s">
        <v>240</v>
      </c>
    </row>
    <row r="2" spans="1:16" ht="12.75" customHeight="1" x14ac:dyDescent="0.25">
      <c r="A2" s="105">
        <v>99</v>
      </c>
      <c r="B2" s="105">
        <v>6</v>
      </c>
      <c r="C2" s="106"/>
      <c r="D2" s="104" t="s">
        <v>22</v>
      </c>
      <c r="P2" s="101">
        <f t="shared" ref="P2:P33" si="0">SUM(E2:O2)</f>
        <v>0</v>
      </c>
    </row>
    <row r="3" spans="1:16" ht="12.75" customHeight="1" x14ac:dyDescent="0.25">
      <c r="A3" s="105">
        <v>101</v>
      </c>
      <c r="B3" s="105">
        <v>10</v>
      </c>
      <c r="C3" s="103"/>
      <c r="D3" s="104" t="s">
        <v>23</v>
      </c>
      <c r="P3" s="101">
        <f t="shared" si="0"/>
        <v>0</v>
      </c>
    </row>
    <row r="4" spans="1:16" ht="12.75" customHeight="1" x14ac:dyDescent="0.25">
      <c r="A4" s="105">
        <v>102</v>
      </c>
      <c r="B4" s="105">
        <v>11</v>
      </c>
      <c r="C4" s="103"/>
      <c r="D4" s="104" t="s">
        <v>24</v>
      </c>
      <c r="P4" s="101">
        <f t="shared" si="0"/>
        <v>0</v>
      </c>
    </row>
    <row r="5" spans="1:16" ht="12.75" customHeight="1" x14ac:dyDescent="0.25">
      <c r="A5" s="105">
        <v>106.5</v>
      </c>
      <c r="B5" s="105">
        <v>14</v>
      </c>
      <c r="C5" s="103"/>
      <c r="D5" s="104" t="s">
        <v>25</v>
      </c>
      <c r="P5" s="101">
        <f t="shared" si="0"/>
        <v>0</v>
      </c>
    </row>
    <row r="6" spans="1:16" ht="12.75" customHeight="1" x14ac:dyDescent="0.25">
      <c r="A6" s="105">
        <v>106</v>
      </c>
      <c r="B6" s="105">
        <v>15</v>
      </c>
      <c r="C6" s="103"/>
      <c r="D6" s="104" t="s">
        <v>26</v>
      </c>
      <c r="E6" s="101">
        <v>44</v>
      </c>
      <c r="F6" s="101">
        <v>289</v>
      </c>
      <c r="G6" s="101">
        <v>10</v>
      </c>
      <c r="H6" s="101">
        <v>0</v>
      </c>
      <c r="I6" s="101">
        <v>129</v>
      </c>
      <c r="J6" s="101">
        <v>152</v>
      </c>
      <c r="K6" s="101">
        <v>0</v>
      </c>
      <c r="L6" s="101">
        <v>276</v>
      </c>
      <c r="M6" s="101">
        <v>0</v>
      </c>
      <c r="N6" s="101">
        <v>59</v>
      </c>
      <c r="O6" s="101">
        <v>0</v>
      </c>
      <c r="P6" s="101">
        <f t="shared" si="0"/>
        <v>959</v>
      </c>
    </row>
    <row r="7" spans="1:16" ht="12.75" customHeight="1" x14ac:dyDescent="0.25">
      <c r="A7" s="105">
        <v>95</v>
      </c>
      <c r="B7" s="105">
        <v>17</v>
      </c>
      <c r="C7" s="103"/>
      <c r="D7" s="104" t="s">
        <v>27</v>
      </c>
      <c r="P7" s="101">
        <f t="shared" si="0"/>
        <v>0</v>
      </c>
    </row>
    <row r="8" spans="1:16" ht="12.75" customHeight="1" x14ac:dyDescent="0.25">
      <c r="A8" s="105">
        <v>93</v>
      </c>
      <c r="B8" s="105">
        <v>18</v>
      </c>
      <c r="C8" s="103"/>
      <c r="D8" s="104" t="s">
        <v>28</v>
      </c>
      <c r="P8" s="101">
        <f t="shared" si="0"/>
        <v>0</v>
      </c>
    </row>
    <row r="9" spans="1:16" ht="12.75" customHeight="1" x14ac:dyDescent="0.25">
      <c r="A9" s="105">
        <v>107</v>
      </c>
      <c r="B9" s="105">
        <v>22</v>
      </c>
      <c r="C9" s="103"/>
      <c r="D9" s="104" t="s">
        <v>29</v>
      </c>
      <c r="P9" s="101">
        <f t="shared" si="0"/>
        <v>0</v>
      </c>
    </row>
    <row r="10" spans="1:16" ht="12.75" customHeight="1" x14ac:dyDescent="0.25">
      <c r="A10" s="105">
        <v>121</v>
      </c>
      <c r="B10" s="105">
        <v>23</v>
      </c>
      <c r="C10" s="103"/>
      <c r="D10" s="104" t="s">
        <v>31</v>
      </c>
      <c r="E10" s="101">
        <v>104</v>
      </c>
      <c r="F10" s="101">
        <v>1131</v>
      </c>
      <c r="G10" s="101">
        <v>0</v>
      </c>
      <c r="H10" s="101">
        <v>0</v>
      </c>
      <c r="I10" s="101">
        <v>1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f t="shared" si="0"/>
        <v>1236</v>
      </c>
    </row>
    <row r="11" spans="1:16" ht="12.75" customHeight="1" x14ac:dyDescent="0.25">
      <c r="A11" s="105">
        <v>123</v>
      </c>
      <c r="B11" s="105">
        <v>26</v>
      </c>
      <c r="C11" s="103"/>
      <c r="D11" s="104" t="s">
        <v>32</v>
      </c>
      <c r="E11" s="101">
        <v>10</v>
      </c>
      <c r="F11" s="101">
        <v>4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f t="shared" si="0"/>
        <v>14</v>
      </c>
    </row>
    <row r="12" spans="1:16" ht="12.75" customHeight="1" x14ac:dyDescent="0.25">
      <c r="A12" s="105">
        <v>113</v>
      </c>
      <c r="B12" s="105">
        <v>28</v>
      </c>
      <c r="C12" s="103"/>
      <c r="D12" s="104" t="s">
        <v>33</v>
      </c>
      <c r="E12" s="101">
        <v>36</v>
      </c>
      <c r="F12" s="101">
        <v>836</v>
      </c>
      <c r="G12" s="101">
        <v>13</v>
      </c>
      <c r="H12" s="101">
        <v>0</v>
      </c>
      <c r="I12" s="101">
        <v>85</v>
      </c>
      <c r="J12" s="101">
        <v>19</v>
      </c>
      <c r="K12" s="101">
        <v>0</v>
      </c>
      <c r="L12" s="101">
        <v>95</v>
      </c>
      <c r="M12" s="101">
        <v>0</v>
      </c>
      <c r="N12" s="101">
        <v>88</v>
      </c>
      <c r="O12" s="101">
        <v>0</v>
      </c>
      <c r="P12" s="101">
        <f t="shared" si="0"/>
        <v>1172</v>
      </c>
    </row>
    <row r="13" spans="1:16" ht="12.75" customHeight="1" x14ac:dyDescent="0.25">
      <c r="A13" s="105">
        <v>118</v>
      </c>
      <c r="B13" s="105">
        <v>31</v>
      </c>
      <c r="C13" s="103"/>
      <c r="D13" s="104" t="s">
        <v>34</v>
      </c>
      <c r="I13" s="101">
        <v>1</v>
      </c>
      <c r="P13" s="101">
        <f t="shared" si="0"/>
        <v>1</v>
      </c>
    </row>
    <row r="14" spans="1:16" ht="12.75" customHeight="1" x14ac:dyDescent="0.25">
      <c r="A14" s="105">
        <v>119</v>
      </c>
      <c r="B14" s="105">
        <v>32</v>
      </c>
      <c r="C14" s="103"/>
      <c r="D14" s="104" t="s">
        <v>35</v>
      </c>
      <c r="P14" s="101">
        <f t="shared" si="0"/>
        <v>0</v>
      </c>
    </row>
    <row r="15" spans="1:16" ht="12.75" customHeight="1" x14ac:dyDescent="0.25">
      <c r="A15" s="105">
        <v>120</v>
      </c>
      <c r="B15" s="105">
        <v>33</v>
      </c>
      <c r="C15" s="103"/>
      <c r="D15" s="104" t="s">
        <v>36</v>
      </c>
      <c r="E15" s="101">
        <v>2</v>
      </c>
      <c r="F15" s="101">
        <v>47</v>
      </c>
      <c r="G15" s="101">
        <v>0</v>
      </c>
      <c r="H15" s="101">
        <v>0</v>
      </c>
      <c r="I15" s="101">
        <v>1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f t="shared" si="0"/>
        <v>50</v>
      </c>
    </row>
    <row r="16" spans="1:16" ht="12.75" customHeight="1" x14ac:dyDescent="0.25">
      <c r="A16" s="105">
        <v>116</v>
      </c>
      <c r="B16" s="105">
        <v>35</v>
      </c>
      <c r="C16" s="103"/>
      <c r="D16" s="104" t="s">
        <v>37</v>
      </c>
      <c r="E16" s="101">
        <v>0</v>
      </c>
      <c r="F16" s="101">
        <v>0</v>
      </c>
      <c r="G16" s="101">
        <v>0</v>
      </c>
      <c r="H16" s="101">
        <v>0</v>
      </c>
      <c r="I16" s="101">
        <v>2</v>
      </c>
      <c r="J16" s="101">
        <v>0</v>
      </c>
      <c r="K16" s="101">
        <v>0</v>
      </c>
      <c r="L16" s="101">
        <v>1</v>
      </c>
      <c r="M16" s="101">
        <v>0</v>
      </c>
      <c r="N16" s="101">
        <v>0</v>
      </c>
      <c r="O16" s="101">
        <v>0</v>
      </c>
      <c r="P16" s="101">
        <f t="shared" si="0"/>
        <v>3</v>
      </c>
    </row>
    <row r="17" spans="1:16" ht="12.75" customHeight="1" x14ac:dyDescent="0.25">
      <c r="A17" s="105">
        <v>108</v>
      </c>
      <c r="B17" s="105">
        <v>38</v>
      </c>
      <c r="C17" s="103"/>
      <c r="D17" s="104" t="s">
        <v>38</v>
      </c>
      <c r="E17" s="101">
        <v>0</v>
      </c>
      <c r="F17" s="101">
        <v>1</v>
      </c>
      <c r="G17" s="101">
        <v>0</v>
      </c>
      <c r="H17" s="101">
        <v>0</v>
      </c>
      <c r="I17" s="101">
        <v>34</v>
      </c>
      <c r="J17" s="101">
        <v>1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f t="shared" si="0"/>
        <v>36</v>
      </c>
    </row>
    <row r="18" spans="1:16" ht="12.75" customHeight="1" x14ac:dyDescent="0.25">
      <c r="A18" s="105">
        <v>125</v>
      </c>
      <c r="B18" s="105">
        <v>39</v>
      </c>
      <c r="C18" s="103"/>
      <c r="D18" s="104" t="s">
        <v>39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f t="shared" si="0"/>
        <v>0</v>
      </c>
    </row>
    <row r="19" spans="1:16" ht="12.75" customHeight="1" x14ac:dyDescent="0.25">
      <c r="A19" s="105">
        <v>126</v>
      </c>
      <c r="B19" s="105">
        <v>40</v>
      </c>
      <c r="C19" s="103"/>
      <c r="D19" s="104" t="s">
        <v>40</v>
      </c>
      <c r="E19" s="101">
        <v>0</v>
      </c>
      <c r="F19" s="101">
        <v>36</v>
      </c>
      <c r="G19" s="101">
        <v>0</v>
      </c>
      <c r="H19" s="101">
        <v>0</v>
      </c>
      <c r="I19" s="101">
        <v>23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f t="shared" si="0"/>
        <v>59</v>
      </c>
    </row>
    <row r="20" spans="1:16" ht="12.75" customHeight="1" x14ac:dyDescent="0.25">
      <c r="A20" s="105">
        <v>127</v>
      </c>
      <c r="B20" s="105">
        <v>42</v>
      </c>
      <c r="C20" s="103"/>
      <c r="D20" s="104" t="s">
        <v>41</v>
      </c>
      <c r="E20" s="101">
        <v>26</v>
      </c>
      <c r="F20" s="101">
        <v>114</v>
      </c>
      <c r="G20" s="101">
        <v>0</v>
      </c>
      <c r="H20" s="101">
        <v>0</v>
      </c>
      <c r="I20" s="101">
        <v>96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f t="shared" si="0"/>
        <v>236</v>
      </c>
    </row>
    <row r="21" spans="1:16" ht="12.75" customHeight="1" x14ac:dyDescent="0.25">
      <c r="A21" s="105">
        <v>129</v>
      </c>
      <c r="B21" s="105">
        <v>44</v>
      </c>
      <c r="C21" s="103"/>
      <c r="D21" s="104" t="s">
        <v>42</v>
      </c>
      <c r="P21" s="101">
        <f t="shared" si="0"/>
        <v>0</v>
      </c>
    </row>
    <row r="22" spans="1:16" ht="12.75" customHeight="1" x14ac:dyDescent="0.25">
      <c r="A22" s="105">
        <v>130</v>
      </c>
      <c r="B22" s="105">
        <v>45</v>
      </c>
      <c r="C22" s="103"/>
      <c r="D22" s="104" t="s">
        <v>43</v>
      </c>
      <c r="E22" s="101">
        <v>6</v>
      </c>
      <c r="F22" s="101">
        <v>5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f t="shared" si="0"/>
        <v>11</v>
      </c>
    </row>
    <row r="23" spans="1:16" ht="12.75" customHeight="1" x14ac:dyDescent="0.25">
      <c r="A23" s="105">
        <v>136</v>
      </c>
      <c r="B23" s="105">
        <v>50</v>
      </c>
      <c r="C23" s="103"/>
      <c r="D23" s="104" t="s">
        <v>44</v>
      </c>
      <c r="P23" s="101">
        <f t="shared" si="0"/>
        <v>0</v>
      </c>
    </row>
    <row r="24" spans="1:16" ht="12.75" customHeight="1" x14ac:dyDescent="0.25">
      <c r="A24" s="105">
        <v>140</v>
      </c>
      <c r="B24" s="105">
        <v>53</v>
      </c>
      <c r="C24" s="103"/>
      <c r="D24" s="104" t="s">
        <v>45</v>
      </c>
      <c r="P24" s="101">
        <f t="shared" si="0"/>
        <v>0</v>
      </c>
    </row>
    <row r="25" spans="1:16" ht="12.75" customHeight="1" x14ac:dyDescent="0.25">
      <c r="A25" s="105">
        <v>137</v>
      </c>
      <c r="B25" s="105">
        <v>55</v>
      </c>
      <c r="C25" s="103"/>
      <c r="D25" s="104" t="s">
        <v>46</v>
      </c>
      <c r="P25" s="101">
        <f t="shared" si="0"/>
        <v>0</v>
      </c>
    </row>
    <row r="26" spans="1:16" ht="12.75" customHeight="1" x14ac:dyDescent="0.25">
      <c r="A26" s="105">
        <v>143</v>
      </c>
      <c r="B26" s="105">
        <v>56</v>
      </c>
      <c r="C26" s="103"/>
      <c r="D26" s="104" t="s">
        <v>47</v>
      </c>
      <c r="E26" s="101">
        <v>0</v>
      </c>
      <c r="F26" s="101">
        <v>0</v>
      </c>
      <c r="G26" s="101">
        <v>0</v>
      </c>
      <c r="H26" s="101">
        <v>0</v>
      </c>
      <c r="I26" s="101">
        <v>6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f t="shared" si="0"/>
        <v>6</v>
      </c>
    </row>
    <row r="27" spans="1:16" ht="12.75" customHeight="1" x14ac:dyDescent="0.25">
      <c r="A27" s="105">
        <v>141</v>
      </c>
      <c r="B27" s="105">
        <v>57</v>
      </c>
      <c r="C27" s="103"/>
      <c r="D27" s="104" t="s">
        <v>48</v>
      </c>
      <c r="E27" s="101">
        <v>0</v>
      </c>
      <c r="F27" s="101">
        <v>27</v>
      </c>
      <c r="G27" s="101">
        <v>0</v>
      </c>
      <c r="H27" s="101">
        <v>0</v>
      </c>
      <c r="I27" s="101">
        <v>13</v>
      </c>
      <c r="J27" s="101">
        <v>0</v>
      </c>
      <c r="K27" s="101">
        <v>0</v>
      </c>
      <c r="L27" s="101">
        <v>6</v>
      </c>
      <c r="M27" s="101">
        <v>0</v>
      </c>
      <c r="N27" s="101">
        <v>26</v>
      </c>
      <c r="O27" s="101">
        <v>0</v>
      </c>
      <c r="P27" s="101">
        <f t="shared" si="0"/>
        <v>72</v>
      </c>
    </row>
    <row r="28" spans="1:16" ht="12.75" customHeight="1" x14ac:dyDescent="0.25">
      <c r="A28" s="105">
        <v>142</v>
      </c>
      <c r="B28" s="105">
        <v>58</v>
      </c>
      <c r="C28" s="103"/>
      <c r="D28" s="104" t="s">
        <v>49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53</v>
      </c>
      <c r="O28" s="101">
        <v>0</v>
      </c>
      <c r="P28" s="101">
        <f t="shared" si="0"/>
        <v>53</v>
      </c>
    </row>
    <row r="29" spans="1:16" ht="12.75" customHeight="1" x14ac:dyDescent="0.25">
      <c r="A29" s="105">
        <v>145</v>
      </c>
      <c r="B29" s="105">
        <v>60</v>
      </c>
      <c r="C29" s="103"/>
      <c r="D29" s="104" t="s">
        <v>50</v>
      </c>
      <c r="E29" s="101">
        <v>0</v>
      </c>
      <c r="F29" s="101">
        <v>1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8</v>
      </c>
      <c r="O29" s="101">
        <v>0</v>
      </c>
      <c r="P29" s="101">
        <f t="shared" si="0"/>
        <v>9</v>
      </c>
    </row>
    <row r="30" spans="1:16" ht="12.75" customHeight="1" x14ac:dyDescent="0.25">
      <c r="A30" s="105">
        <v>146</v>
      </c>
      <c r="B30" s="105">
        <v>61</v>
      </c>
      <c r="C30" s="103"/>
      <c r="D30" s="104" t="s">
        <v>51</v>
      </c>
      <c r="E30" s="101">
        <v>0</v>
      </c>
      <c r="F30" s="101">
        <v>14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f t="shared" si="0"/>
        <v>14</v>
      </c>
    </row>
    <row r="31" spans="1:16" ht="12.75" customHeight="1" x14ac:dyDescent="0.25">
      <c r="A31" s="105">
        <v>147</v>
      </c>
      <c r="B31" s="105">
        <v>62</v>
      </c>
      <c r="C31" s="103"/>
      <c r="D31" s="104" t="s">
        <v>52</v>
      </c>
      <c r="P31" s="101">
        <f t="shared" si="0"/>
        <v>0</v>
      </c>
    </row>
    <row r="32" spans="1:16" ht="12.75" customHeight="1" x14ac:dyDescent="0.25">
      <c r="A32" s="105">
        <v>148</v>
      </c>
      <c r="B32" s="105">
        <v>64</v>
      </c>
      <c r="C32" s="103"/>
      <c r="D32" s="104" t="s">
        <v>53</v>
      </c>
      <c r="E32" s="101">
        <v>0</v>
      </c>
      <c r="F32" s="101">
        <v>0</v>
      </c>
      <c r="G32" s="101">
        <v>0</v>
      </c>
      <c r="H32" s="101">
        <v>0</v>
      </c>
      <c r="I32" s="101">
        <v>4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f t="shared" si="0"/>
        <v>4</v>
      </c>
    </row>
    <row r="33" spans="1:16" ht="12.75" customHeight="1" x14ac:dyDescent="0.25">
      <c r="A33" s="105">
        <v>209</v>
      </c>
      <c r="B33" s="105">
        <v>68</v>
      </c>
      <c r="C33" s="103"/>
      <c r="D33" s="104" t="s">
        <v>54</v>
      </c>
      <c r="P33" s="101">
        <f t="shared" si="0"/>
        <v>0</v>
      </c>
    </row>
    <row r="34" spans="1:16" ht="12.75" customHeight="1" x14ac:dyDescent="0.25">
      <c r="A34" s="105">
        <v>192</v>
      </c>
      <c r="B34" s="105">
        <v>72</v>
      </c>
      <c r="C34" s="103"/>
      <c r="D34" s="104" t="s">
        <v>55</v>
      </c>
      <c r="P34" s="101">
        <f t="shared" ref="P34:P65" si="1">SUM(E34:O34)</f>
        <v>0</v>
      </c>
    </row>
    <row r="35" spans="1:16" ht="12.75" customHeight="1" x14ac:dyDescent="0.25">
      <c r="A35" s="105">
        <v>190</v>
      </c>
      <c r="B35" s="105">
        <v>74</v>
      </c>
      <c r="C35" s="103"/>
      <c r="D35" s="104" t="s">
        <v>56</v>
      </c>
      <c r="P35" s="101">
        <f t="shared" si="1"/>
        <v>0</v>
      </c>
    </row>
    <row r="36" spans="1:16" ht="12.75" customHeight="1" x14ac:dyDescent="0.25">
      <c r="A36" s="105">
        <v>193</v>
      </c>
      <c r="B36" s="105">
        <v>75</v>
      </c>
      <c r="C36" s="103"/>
      <c r="D36" s="104" t="s">
        <v>57</v>
      </c>
      <c r="E36" s="101">
        <v>2</v>
      </c>
      <c r="F36" s="101">
        <v>18</v>
      </c>
      <c r="G36" s="101">
        <v>0</v>
      </c>
      <c r="H36" s="101">
        <v>9</v>
      </c>
      <c r="I36" s="101">
        <v>19</v>
      </c>
      <c r="J36" s="101">
        <v>5</v>
      </c>
      <c r="K36" s="101">
        <v>3</v>
      </c>
      <c r="L36" s="101">
        <v>7</v>
      </c>
      <c r="M36" s="101">
        <v>0</v>
      </c>
      <c r="N36" s="101">
        <v>0</v>
      </c>
      <c r="O36" s="101">
        <v>1</v>
      </c>
      <c r="P36" s="101">
        <f t="shared" si="1"/>
        <v>64</v>
      </c>
    </row>
    <row r="37" spans="1:16" ht="12.75" customHeight="1" x14ac:dyDescent="0.25">
      <c r="A37" s="105">
        <v>199</v>
      </c>
      <c r="B37" s="105">
        <v>76</v>
      </c>
      <c r="C37" s="103"/>
      <c r="D37" s="104" t="s">
        <v>58</v>
      </c>
      <c r="P37" s="101">
        <f t="shared" si="1"/>
        <v>0</v>
      </c>
    </row>
    <row r="38" spans="1:16" ht="12.75" customHeight="1" x14ac:dyDescent="0.25">
      <c r="A38" s="105">
        <v>195</v>
      </c>
      <c r="B38" s="105">
        <v>83</v>
      </c>
      <c r="C38" s="103"/>
      <c r="D38" s="104" t="s">
        <v>59</v>
      </c>
      <c r="P38" s="101">
        <f t="shared" si="1"/>
        <v>0</v>
      </c>
    </row>
    <row r="39" spans="1:16" ht="12.75" customHeight="1" x14ac:dyDescent="0.25">
      <c r="A39" s="105">
        <v>203</v>
      </c>
      <c r="B39" s="105">
        <v>85</v>
      </c>
      <c r="C39" s="103"/>
      <c r="D39" s="104" t="s">
        <v>60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15</v>
      </c>
      <c r="L39" s="101">
        <v>0</v>
      </c>
      <c r="M39" s="101">
        <v>0</v>
      </c>
      <c r="N39" s="101">
        <v>0</v>
      </c>
      <c r="O39" s="101">
        <v>0</v>
      </c>
      <c r="P39" s="101">
        <f t="shared" si="1"/>
        <v>15</v>
      </c>
    </row>
    <row r="40" spans="1:16" ht="12.75" customHeight="1" x14ac:dyDescent="0.25">
      <c r="A40" s="105">
        <v>204</v>
      </c>
      <c r="B40" s="105">
        <v>88</v>
      </c>
      <c r="C40" s="103"/>
      <c r="D40" s="104" t="s">
        <v>61</v>
      </c>
      <c r="E40" s="101">
        <v>0</v>
      </c>
      <c r="F40" s="101">
        <v>10</v>
      </c>
      <c r="G40" s="101">
        <v>14</v>
      </c>
      <c r="H40" s="101">
        <v>0</v>
      </c>
      <c r="I40" s="101">
        <v>0</v>
      </c>
      <c r="J40" s="101">
        <v>0</v>
      </c>
      <c r="K40" s="101">
        <v>53</v>
      </c>
      <c r="L40" s="101">
        <v>29</v>
      </c>
      <c r="M40" s="101">
        <v>0</v>
      </c>
      <c r="N40" s="101">
        <v>0</v>
      </c>
      <c r="O40" s="101">
        <v>0</v>
      </c>
      <c r="P40" s="101">
        <f t="shared" si="1"/>
        <v>106</v>
      </c>
    </row>
    <row r="41" spans="1:16" ht="12.75" customHeight="1" x14ac:dyDescent="0.25">
      <c r="A41" s="105">
        <v>7</v>
      </c>
      <c r="B41" s="105">
        <v>95</v>
      </c>
      <c r="C41" s="103"/>
      <c r="D41" s="104" t="s">
        <v>62</v>
      </c>
      <c r="E41" s="101">
        <v>2</v>
      </c>
      <c r="F41" s="101">
        <v>0</v>
      </c>
      <c r="G41" s="101">
        <v>0</v>
      </c>
      <c r="H41" s="101">
        <v>0</v>
      </c>
      <c r="I41" s="101">
        <v>1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f t="shared" si="1"/>
        <v>3</v>
      </c>
    </row>
    <row r="42" spans="1:16" ht="12.75" customHeight="1" x14ac:dyDescent="0.25">
      <c r="A42" s="105">
        <v>10</v>
      </c>
      <c r="B42" s="105">
        <v>98</v>
      </c>
      <c r="C42" s="103"/>
      <c r="D42" s="104" t="s">
        <v>63</v>
      </c>
      <c r="P42" s="101">
        <f t="shared" si="1"/>
        <v>0</v>
      </c>
    </row>
    <row r="43" spans="1:16" ht="12.75" customHeight="1" x14ac:dyDescent="0.25">
      <c r="A43" s="105">
        <v>12</v>
      </c>
      <c r="B43" s="105">
        <v>100</v>
      </c>
      <c r="C43" s="103"/>
      <c r="D43" s="104" t="s">
        <v>64</v>
      </c>
      <c r="P43" s="101">
        <f t="shared" si="1"/>
        <v>0</v>
      </c>
    </row>
    <row r="44" spans="1:16" ht="12.75" customHeight="1" x14ac:dyDescent="0.25">
      <c r="A44" s="105">
        <v>61</v>
      </c>
      <c r="B44" s="105">
        <v>171</v>
      </c>
      <c r="C44" s="103"/>
      <c r="D44" s="104" t="s">
        <v>65</v>
      </c>
      <c r="P44" s="101">
        <f t="shared" si="1"/>
        <v>0</v>
      </c>
    </row>
    <row r="45" spans="1:16" ht="12.75" customHeight="1" x14ac:dyDescent="0.25">
      <c r="A45" s="105">
        <v>58</v>
      </c>
      <c r="B45" s="105">
        <v>176</v>
      </c>
      <c r="C45" s="103"/>
      <c r="D45" s="104" t="s">
        <v>66</v>
      </c>
      <c r="P45" s="101">
        <f t="shared" si="1"/>
        <v>0</v>
      </c>
    </row>
    <row r="46" spans="1:16" ht="12.75" customHeight="1" x14ac:dyDescent="0.25">
      <c r="A46" s="105">
        <v>68</v>
      </c>
      <c r="B46" s="105">
        <v>178</v>
      </c>
      <c r="C46" s="103"/>
      <c r="D46" s="104" t="s">
        <v>67</v>
      </c>
      <c r="P46" s="101">
        <f t="shared" si="1"/>
        <v>0</v>
      </c>
    </row>
    <row r="47" spans="1:16" ht="12.75" customHeight="1" x14ac:dyDescent="0.25">
      <c r="A47" s="105">
        <v>70</v>
      </c>
      <c r="B47" s="105">
        <v>182</v>
      </c>
      <c r="C47" s="103"/>
      <c r="D47" s="104" t="s">
        <v>68</v>
      </c>
      <c r="E47" s="101">
        <v>0</v>
      </c>
      <c r="F47" s="101">
        <v>7</v>
      </c>
      <c r="G47" s="101">
        <v>0</v>
      </c>
      <c r="H47" s="101">
        <v>0</v>
      </c>
      <c r="I47" s="101">
        <v>3</v>
      </c>
      <c r="J47" s="101">
        <v>2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101">
        <f t="shared" si="1"/>
        <v>12</v>
      </c>
    </row>
    <row r="48" spans="1:16" ht="12.75" customHeight="1" x14ac:dyDescent="0.25">
      <c r="A48" s="105">
        <v>71</v>
      </c>
      <c r="B48" s="105">
        <v>184</v>
      </c>
      <c r="C48" s="103"/>
      <c r="D48" s="104" t="s">
        <v>69</v>
      </c>
      <c r="P48" s="101">
        <f t="shared" si="1"/>
        <v>0</v>
      </c>
    </row>
    <row r="49" spans="1:16" ht="12.75" customHeight="1" x14ac:dyDescent="0.25">
      <c r="A49" s="105">
        <v>81</v>
      </c>
      <c r="B49" s="105">
        <v>196</v>
      </c>
      <c r="C49" s="103"/>
      <c r="D49" s="104" t="s">
        <v>70</v>
      </c>
      <c r="P49" s="101">
        <f t="shared" si="1"/>
        <v>0</v>
      </c>
    </row>
    <row r="50" spans="1:16" ht="12.75" customHeight="1" x14ac:dyDescent="0.25">
      <c r="A50" s="105">
        <v>86</v>
      </c>
      <c r="B50" s="105">
        <v>201</v>
      </c>
      <c r="C50" s="103"/>
      <c r="D50" s="104" t="s">
        <v>71</v>
      </c>
      <c r="P50" s="101">
        <f t="shared" si="1"/>
        <v>0</v>
      </c>
    </row>
    <row r="51" spans="1:16" ht="12.75" customHeight="1" x14ac:dyDescent="0.25">
      <c r="A51" s="105">
        <v>151</v>
      </c>
      <c r="B51" s="105">
        <v>204</v>
      </c>
      <c r="C51" s="103"/>
      <c r="D51" s="104" t="s">
        <v>72</v>
      </c>
      <c r="P51" s="101">
        <f t="shared" si="1"/>
        <v>0</v>
      </c>
    </row>
    <row r="52" spans="1:16" ht="12.75" customHeight="1" x14ac:dyDescent="0.25">
      <c r="A52" s="105">
        <v>153</v>
      </c>
      <c r="B52" s="105">
        <v>206</v>
      </c>
      <c r="C52" s="103"/>
      <c r="D52" s="104" t="s">
        <v>73</v>
      </c>
      <c r="E52" s="101">
        <v>0</v>
      </c>
      <c r="F52" s="101">
        <v>1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f t="shared" si="1"/>
        <v>1</v>
      </c>
    </row>
    <row r="53" spans="1:16" ht="12.75" customHeight="1" x14ac:dyDescent="0.25">
      <c r="A53" s="105">
        <v>159</v>
      </c>
      <c r="B53" s="105">
        <v>213</v>
      </c>
      <c r="C53" s="103"/>
      <c r="D53" s="104" t="s">
        <v>74</v>
      </c>
      <c r="E53" s="101">
        <v>0</v>
      </c>
      <c r="F53" s="101">
        <v>0</v>
      </c>
      <c r="G53" s="101">
        <v>1</v>
      </c>
      <c r="H53" s="101">
        <v>0</v>
      </c>
      <c r="I53" s="101">
        <v>0</v>
      </c>
      <c r="J53" s="101">
        <v>2</v>
      </c>
      <c r="K53" s="101">
        <v>0</v>
      </c>
      <c r="L53" s="101">
        <v>3</v>
      </c>
      <c r="M53" s="101">
        <v>0</v>
      </c>
      <c r="N53" s="101">
        <v>2</v>
      </c>
      <c r="O53" s="101">
        <v>1</v>
      </c>
      <c r="P53" s="101">
        <f t="shared" si="1"/>
        <v>9</v>
      </c>
    </row>
    <row r="54" spans="1:16" ht="12.75" customHeight="1" x14ac:dyDescent="0.25">
      <c r="A54" s="105">
        <v>159.19999694824199</v>
      </c>
      <c r="B54" s="105">
        <v>213</v>
      </c>
      <c r="C54" s="103"/>
      <c r="D54" s="104" t="s">
        <v>75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1</v>
      </c>
      <c r="O54" s="101">
        <v>0</v>
      </c>
      <c r="P54" s="101">
        <f t="shared" si="1"/>
        <v>1</v>
      </c>
    </row>
    <row r="55" spans="1:16" ht="12.75" customHeight="1" x14ac:dyDescent="0.25">
      <c r="A55" s="105">
        <v>162</v>
      </c>
      <c r="B55" s="105">
        <v>216</v>
      </c>
      <c r="C55" s="103"/>
      <c r="D55" s="104" t="s">
        <v>76</v>
      </c>
      <c r="E55" s="101">
        <v>2</v>
      </c>
      <c r="F55" s="101">
        <v>30</v>
      </c>
      <c r="G55" s="101">
        <v>0</v>
      </c>
      <c r="H55" s="101">
        <v>0</v>
      </c>
      <c r="I55" s="101">
        <v>19</v>
      </c>
      <c r="J55" s="101">
        <v>12</v>
      </c>
      <c r="K55" s="101">
        <v>0</v>
      </c>
      <c r="L55" s="101">
        <v>42</v>
      </c>
      <c r="M55" s="101">
        <v>0</v>
      </c>
      <c r="N55" s="101">
        <v>0</v>
      </c>
      <c r="O55" s="101">
        <v>0</v>
      </c>
      <c r="P55" s="101">
        <f t="shared" si="1"/>
        <v>105</v>
      </c>
    </row>
    <row r="56" spans="1:16" ht="12.75" customHeight="1" x14ac:dyDescent="0.25">
      <c r="A56" s="105">
        <v>163</v>
      </c>
      <c r="B56" s="105">
        <v>217</v>
      </c>
      <c r="C56" s="103"/>
      <c r="D56" s="104" t="s">
        <v>77</v>
      </c>
      <c r="E56" s="101">
        <v>0</v>
      </c>
      <c r="F56" s="101">
        <v>0</v>
      </c>
      <c r="G56" s="101">
        <v>0</v>
      </c>
      <c r="H56" s="101">
        <v>1</v>
      </c>
      <c r="I56" s="101">
        <v>0</v>
      </c>
      <c r="J56" s="101">
        <v>0</v>
      </c>
      <c r="K56" s="101">
        <v>1</v>
      </c>
      <c r="L56" s="101">
        <v>0</v>
      </c>
      <c r="M56" s="101">
        <v>0</v>
      </c>
      <c r="N56" s="101">
        <v>0</v>
      </c>
      <c r="O56" s="101">
        <v>0</v>
      </c>
      <c r="P56" s="101">
        <f t="shared" si="1"/>
        <v>2</v>
      </c>
    </row>
    <row r="57" spans="1:16" ht="12.75" customHeight="1" x14ac:dyDescent="0.25">
      <c r="A57" s="105">
        <v>164</v>
      </c>
      <c r="B57" s="105">
        <v>218</v>
      </c>
      <c r="C57" s="103"/>
      <c r="D57" s="104" t="s">
        <v>78</v>
      </c>
      <c r="E57" s="101">
        <v>0</v>
      </c>
      <c r="F57" s="101">
        <v>0</v>
      </c>
      <c r="G57" s="101">
        <v>0</v>
      </c>
      <c r="H57" s="101">
        <v>1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f t="shared" si="1"/>
        <v>1</v>
      </c>
    </row>
    <row r="58" spans="1:16" ht="12.75" customHeight="1" x14ac:dyDescent="0.25">
      <c r="A58" s="105">
        <v>165</v>
      </c>
      <c r="B58" s="105">
        <v>219</v>
      </c>
      <c r="C58" s="103"/>
      <c r="D58" s="104" t="s">
        <v>79</v>
      </c>
      <c r="P58" s="101">
        <f t="shared" si="1"/>
        <v>0</v>
      </c>
    </row>
    <row r="59" spans="1:16" ht="12.75" customHeight="1" x14ac:dyDescent="0.25">
      <c r="A59" s="105">
        <v>173</v>
      </c>
      <c r="B59" s="105">
        <v>228</v>
      </c>
      <c r="C59" s="103"/>
      <c r="D59" s="104" t="s">
        <v>80</v>
      </c>
      <c r="P59" s="101">
        <f t="shared" si="1"/>
        <v>0</v>
      </c>
    </row>
    <row r="60" spans="1:16" ht="12.75" customHeight="1" x14ac:dyDescent="0.25">
      <c r="A60" s="105">
        <v>176</v>
      </c>
      <c r="B60" s="105">
        <v>231</v>
      </c>
      <c r="C60" s="103"/>
      <c r="D60" s="104" t="s">
        <v>81</v>
      </c>
      <c r="E60" s="101">
        <v>4</v>
      </c>
      <c r="F60" s="101">
        <v>33</v>
      </c>
      <c r="G60" s="101">
        <v>0</v>
      </c>
      <c r="H60" s="101">
        <v>3</v>
      </c>
      <c r="I60" s="101">
        <v>7</v>
      </c>
      <c r="J60" s="101">
        <v>36</v>
      </c>
      <c r="K60" s="101">
        <v>6</v>
      </c>
      <c r="L60" s="101">
        <v>31</v>
      </c>
      <c r="M60" s="101">
        <v>0</v>
      </c>
      <c r="N60" s="101">
        <v>0</v>
      </c>
      <c r="O60" s="101">
        <v>1</v>
      </c>
      <c r="P60" s="101">
        <f t="shared" si="1"/>
        <v>121</v>
      </c>
    </row>
    <row r="61" spans="1:16" ht="12.75" customHeight="1" x14ac:dyDescent="0.25">
      <c r="A61" s="105">
        <v>177</v>
      </c>
      <c r="B61" s="105">
        <v>232</v>
      </c>
      <c r="C61" s="103"/>
      <c r="D61" s="104" t="s">
        <v>82</v>
      </c>
      <c r="P61" s="101">
        <f t="shared" si="1"/>
        <v>0</v>
      </c>
    </row>
    <row r="62" spans="1:16" ht="12.75" customHeight="1" x14ac:dyDescent="0.25">
      <c r="A62" s="105">
        <v>178</v>
      </c>
      <c r="B62" s="105">
        <v>233</v>
      </c>
      <c r="C62" s="103"/>
      <c r="D62" s="104" t="s">
        <v>83</v>
      </c>
      <c r="E62" s="101">
        <v>0</v>
      </c>
      <c r="F62" s="101">
        <v>2</v>
      </c>
      <c r="G62" s="101">
        <v>0</v>
      </c>
      <c r="H62" s="101">
        <v>0</v>
      </c>
      <c r="I62" s="101">
        <v>11</v>
      </c>
      <c r="J62" s="101">
        <v>3</v>
      </c>
      <c r="K62" s="101">
        <v>0</v>
      </c>
      <c r="L62" s="101">
        <v>5</v>
      </c>
      <c r="M62" s="101">
        <v>0</v>
      </c>
      <c r="N62" s="101">
        <v>0</v>
      </c>
      <c r="O62" s="101">
        <v>0</v>
      </c>
      <c r="P62" s="101">
        <f t="shared" si="1"/>
        <v>21</v>
      </c>
    </row>
    <row r="63" spans="1:16" ht="12.75" customHeight="1" x14ac:dyDescent="0.25">
      <c r="A63" s="105">
        <v>179</v>
      </c>
      <c r="B63" s="105">
        <v>234</v>
      </c>
      <c r="C63" s="103"/>
      <c r="D63" s="104" t="s">
        <v>84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2</v>
      </c>
      <c r="O63" s="101">
        <v>0</v>
      </c>
      <c r="P63" s="101">
        <f t="shared" si="1"/>
        <v>2</v>
      </c>
    </row>
    <row r="64" spans="1:16" ht="12.75" customHeight="1" x14ac:dyDescent="0.25">
      <c r="A64" s="105">
        <v>179.19999694824199</v>
      </c>
      <c r="B64" s="105">
        <v>234</v>
      </c>
      <c r="C64" s="103"/>
      <c r="D64" s="104" t="s">
        <v>85</v>
      </c>
      <c r="P64" s="101">
        <f t="shared" si="1"/>
        <v>0</v>
      </c>
    </row>
    <row r="65" spans="1:16" ht="12.75" customHeight="1" x14ac:dyDescent="0.25">
      <c r="A65" s="105">
        <v>216</v>
      </c>
      <c r="B65" s="105">
        <v>241</v>
      </c>
      <c r="C65" s="103"/>
      <c r="D65" s="104" t="s">
        <v>86</v>
      </c>
      <c r="E65" s="101">
        <v>0</v>
      </c>
      <c r="F65" s="101">
        <v>1</v>
      </c>
      <c r="G65" s="101">
        <v>0</v>
      </c>
      <c r="H65" s="101">
        <v>0</v>
      </c>
      <c r="I65" s="101">
        <v>3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f t="shared" si="1"/>
        <v>4</v>
      </c>
    </row>
    <row r="66" spans="1:16" ht="12.75" customHeight="1" x14ac:dyDescent="0.25">
      <c r="A66" s="105">
        <v>217</v>
      </c>
      <c r="B66" s="105">
        <v>242</v>
      </c>
      <c r="C66" s="103"/>
      <c r="D66" s="104" t="s">
        <v>87</v>
      </c>
      <c r="P66" s="101">
        <f t="shared" ref="P66:P97" si="2">SUM(E66:O66)</f>
        <v>0</v>
      </c>
    </row>
    <row r="67" spans="1:16" ht="12.75" customHeight="1" x14ac:dyDescent="0.25">
      <c r="A67" s="105">
        <v>223</v>
      </c>
      <c r="B67" s="105">
        <v>250</v>
      </c>
      <c r="C67" s="103"/>
      <c r="D67" s="104" t="s">
        <v>88</v>
      </c>
      <c r="E67" s="101">
        <v>3</v>
      </c>
      <c r="F67" s="101">
        <v>0</v>
      </c>
      <c r="G67" s="101">
        <v>0</v>
      </c>
      <c r="H67" s="101">
        <v>0</v>
      </c>
      <c r="I67" s="101">
        <v>124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101">
        <v>0</v>
      </c>
      <c r="P67" s="101">
        <f t="shared" si="2"/>
        <v>127</v>
      </c>
    </row>
    <row r="68" spans="1:16" ht="12.75" customHeight="1" x14ac:dyDescent="0.25">
      <c r="A68" s="105">
        <v>226</v>
      </c>
      <c r="B68" s="105">
        <v>253</v>
      </c>
      <c r="C68" s="103"/>
      <c r="D68" s="104" t="s">
        <v>89</v>
      </c>
      <c r="P68" s="101">
        <f t="shared" si="2"/>
        <v>0</v>
      </c>
    </row>
    <row r="69" spans="1:16" ht="12.75" customHeight="1" x14ac:dyDescent="0.25">
      <c r="A69" s="105">
        <v>242</v>
      </c>
      <c r="B69" s="105">
        <v>277</v>
      </c>
      <c r="C69" s="103"/>
      <c r="D69" s="104" t="s">
        <v>90</v>
      </c>
      <c r="E69" s="101">
        <v>2</v>
      </c>
      <c r="F69" s="101">
        <v>9</v>
      </c>
      <c r="G69" s="101">
        <v>0</v>
      </c>
      <c r="H69" s="101">
        <v>0</v>
      </c>
      <c r="I69" s="101">
        <v>1</v>
      </c>
      <c r="J69" s="101">
        <v>7</v>
      </c>
      <c r="K69" s="101">
        <v>0</v>
      </c>
      <c r="L69" s="101">
        <v>0</v>
      </c>
      <c r="M69" s="101">
        <v>0</v>
      </c>
      <c r="N69" s="101">
        <v>0</v>
      </c>
      <c r="O69" s="101">
        <v>0</v>
      </c>
      <c r="P69" s="101">
        <f t="shared" si="2"/>
        <v>19</v>
      </c>
    </row>
    <row r="70" spans="1:16" ht="12.75" customHeight="1" x14ac:dyDescent="0.25">
      <c r="A70" s="105">
        <v>253</v>
      </c>
      <c r="B70" s="105">
        <v>289</v>
      </c>
      <c r="C70" s="103"/>
      <c r="D70" s="104" t="s">
        <v>91</v>
      </c>
      <c r="P70" s="101">
        <f t="shared" si="2"/>
        <v>0</v>
      </c>
    </row>
    <row r="71" spans="1:16" ht="12.75" customHeight="1" x14ac:dyDescent="0.25">
      <c r="A71" s="105">
        <v>254</v>
      </c>
      <c r="B71" s="105">
        <v>292</v>
      </c>
      <c r="C71" s="103"/>
      <c r="D71" s="104" t="s">
        <v>92</v>
      </c>
      <c r="P71" s="101">
        <f t="shared" si="2"/>
        <v>0</v>
      </c>
    </row>
    <row r="72" spans="1:16" ht="12.75" customHeight="1" x14ac:dyDescent="0.25">
      <c r="A72" s="105">
        <v>305</v>
      </c>
      <c r="B72" s="105">
        <v>335</v>
      </c>
      <c r="C72" s="103"/>
      <c r="D72" s="104" t="s">
        <v>93</v>
      </c>
      <c r="P72" s="101">
        <f t="shared" si="2"/>
        <v>0</v>
      </c>
    </row>
    <row r="73" spans="1:16" ht="12.75" customHeight="1" x14ac:dyDescent="0.25">
      <c r="A73" s="105">
        <v>308</v>
      </c>
      <c r="B73" s="105">
        <v>339</v>
      </c>
      <c r="C73" s="103"/>
      <c r="D73" s="104" t="s">
        <v>94</v>
      </c>
      <c r="E73" s="101">
        <v>0</v>
      </c>
      <c r="F73" s="101">
        <v>12</v>
      </c>
      <c r="G73" s="101">
        <v>0</v>
      </c>
      <c r="H73" s="101">
        <v>0</v>
      </c>
      <c r="I73" s="101">
        <v>5</v>
      </c>
      <c r="J73" s="101">
        <v>0</v>
      </c>
      <c r="K73" s="101">
        <v>0</v>
      </c>
      <c r="L73" s="101">
        <v>7</v>
      </c>
      <c r="M73" s="101">
        <v>0</v>
      </c>
      <c r="N73" s="101">
        <v>0</v>
      </c>
      <c r="O73" s="101">
        <v>0</v>
      </c>
      <c r="P73" s="101">
        <f t="shared" si="2"/>
        <v>24</v>
      </c>
    </row>
    <row r="74" spans="1:16" ht="12.75" customHeight="1" x14ac:dyDescent="0.25">
      <c r="A74" s="105">
        <v>311</v>
      </c>
      <c r="B74" s="105">
        <v>344</v>
      </c>
      <c r="C74" s="103"/>
      <c r="D74" s="104" t="s">
        <v>95</v>
      </c>
      <c r="P74" s="101">
        <f t="shared" si="2"/>
        <v>0</v>
      </c>
    </row>
    <row r="75" spans="1:16" ht="12.75" customHeight="1" x14ac:dyDescent="0.25">
      <c r="A75" s="105">
        <v>300.5</v>
      </c>
      <c r="B75" s="105">
        <v>346.5</v>
      </c>
      <c r="C75" s="103"/>
      <c r="D75" s="104" t="s">
        <v>96</v>
      </c>
      <c r="P75" s="101">
        <f t="shared" si="2"/>
        <v>0</v>
      </c>
    </row>
    <row r="76" spans="1:16" ht="12.75" customHeight="1" x14ac:dyDescent="0.25">
      <c r="A76" s="105">
        <v>320</v>
      </c>
      <c r="B76" s="105">
        <v>387</v>
      </c>
      <c r="C76" s="103"/>
      <c r="D76" s="104" t="s">
        <v>97</v>
      </c>
      <c r="E76" s="101">
        <v>0</v>
      </c>
      <c r="P76" s="101">
        <f t="shared" si="2"/>
        <v>0</v>
      </c>
    </row>
    <row r="77" spans="1:16" ht="12.75" customHeight="1" x14ac:dyDescent="0.25">
      <c r="A77" s="105">
        <v>327</v>
      </c>
      <c r="B77" s="105">
        <v>392</v>
      </c>
      <c r="C77" s="103"/>
      <c r="D77" s="104" t="s">
        <v>98</v>
      </c>
      <c r="P77" s="101">
        <f t="shared" si="2"/>
        <v>0</v>
      </c>
    </row>
    <row r="78" spans="1:16" ht="12.75" customHeight="1" x14ac:dyDescent="0.25">
      <c r="A78" s="105">
        <v>328</v>
      </c>
      <c r="B78" s="105">
        <v>395</v>
      </c>
      <c r="C78" s="103"/>
      <c r="D78" s="104" t="s">
        <v>99</v>
      </c>
      <c r="E78" s="101">
        <v>0</v>
      </c>
      <c r="F78" s="101">
        <v>17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f t="shared" si="2"/>
        <v>17</v>
      </c>
    </row>
    <row r="79" spans="1:16" ht="12.75" customHeight="1" x14ac:dyDescent="0.25">
      <c r="A79" s="105">
        <v>329</v>
      </c>
      <c r="B79" s="105">
        <v>396</v>
      </c>
      <c r="C79" s="103"/>
      <c r="D79" s="104" t="s">
        <v>100</v>
      </c>
      <c r="P79" s="101">
        <f t="shared" si="2"/>
        <v>0</v>
      </c>
    </row>
    <row r="80" spans="1:16" ht="12.75" customHeight="1" x14ac:dyDescent="0.25">
      <c r="A80" s="105">
        <v>330</v>
      </c>
      <c r="B80" s="105">
        <v>398</v>
      </c>
      <c r="C80" s="103"/>
      <c r="D80" s="104" t="s">
        <v>101</v>
      </c>
      <c r="P80" s="101">
        <f t="shared" si="2"/>
        <v>0</v>
      </c>
    </row>
    <row r="81" spans="1:16" ht="12.75" customHeight="1" x14ac:dyDescent="0.25">
      <c r="A81" s="105">
        <v>332</v>
      </c>
      <c r="B81" s="105">
        <v>400</v>
      </c>
      <c r="C81" s="103"/>
      <c r="D81" s="104" t="s">
        <v>102</v>
      </c>
      <c r="P81" s="101">
        <f t="shared" si="2"/>
        <v>0</v>
      </c>
    </row>
    <row r="82" spans="1:16" ht="12.75" customHeight="1" x14ac:dyDescent="0.25">
      <c r="A82" s="105">
        <v>333</v>
      </c>
      <c r="B82" s="105">
        <v>401</v>
      </c>
      <c r="C82" s="103"/>
      <c r="D82" s="104" t="s">
        <v>103</v>
      </c>
      <c r="P82" s="101">
        <f t="shared" si="2"/>
        <v>0</v>
      </c>
    </row>
    <row r="83" spans="1:16" ht="12.75" customHeight="1" x14ac:dyDescent="0.25">
      <c r="A83" s="105">
        <v>336</v>
      </c>
      <c r="B83" s="105">
        <v>402</v>
      </c>
      <c r="C83" s="103"/>
      <c r="D83" s="104" t="s">
        <v>104</v>
      </c>
      <c r="P83" s="101">
        <f t="shared" si="2"/>
        <v>0</v>
      </c>
    </row>
    <row r="84" spans="1:16" ht="12.75" customHeight="1" x14ac:dyDescent="0.25">
      <c r="A84" s="105">
        <v>337</v>
      </c>
      <c r="B84" s="105">
        <v>403</v>
      </c>
      <c r="C84" s="103"/>
      <c r="D84" s="104" t="s">
        <v>105</v>
      </c>
      <c r="P84" s="101">
        <f t="shared" si="2"/>
        <v>0</v>
      </c>
    </row>
    <row r="85" spans="1:16" ht="12.75" customHeight="1" x14ac:dyDescent="0.25">
      <c r="A85" s="105">
        <v>384</v>
      </c>
      <c r="B85" s="105">
        <v>426</v>
      </c>
      <c r="C85" s="103"/>
      <c r="D85" s="104" t="s">
        <v>106</v>
      </c>
      <c r="E85" s="101">
        <v>0</v>
      </c>
      <c r="F85" s="101">
        <v>27</v>
      </c>
      <c r="G85" s="101">
        <v>14</v>
      </c>
      <c r="H85" s="101">
        <v>7</v>
      </c>
      <c r="I85" s="101">
        <v>34</v>
      </c>
      <c r="J85" s="101">
        <v>67</v>
      </c>
      <c r="K85" s="101">
        <v>0</v>
      </c>
      <c r="L85" s="101">
        <v>65</v>
      </c>
      <c r="M85" s="101">
        <v>0</v>
      </c>
      <c r="N85" s="101">
        <v>0</v>
      </c>
      <c r="O85" s="101">
        <v>0</v>
      </c>
      <c r="P85" s="101">
        <f t="shared" si="2"/>
        <v>214</v>
      </c>
    </row>
    <row r="86" spans="1:16" ht="12.75" customHeight="1" x14ac:dyDescent="0.25">
      <c r="A86" s="105">
        <v>389</v>
      </c>
      <c r="B86" s="105">
        <v>433</v>
      </c>
      <c r="C86" s="103"/>
      <c r="D86" s="104" t="s">
        <v>107</v>
      </c>
      <c r="E86" s="101">
        <v>71</v>
      </c>
      <c r="F86" s="101">
        <v>16</v>
      </c>
      <c r="G86" s="101">
        <v>36</v>
      </c>
      <c r="H86" s="101">
        <v>20</v>
      </c>
      <c r="I86" s="101">
        <v>118</v>
      </c>
      <c r="J86" s="101">
        <v>63</v>
      </c>
      <c r="K86" s="101">
        <v>2</v>
      </c>
      <c r="L86" s="101">
        <v>43</v>
      </c>
      <c r="M86" s="101">
        <v>0</v>
      </c>
      <c r="N86" s="101">
        <v>0</v>
      </c>
      <c r="O86" s="101">
        <v>16</v>
      </c>
      <c r="P86" s="101">
        <f t="shared" si="2"/>
        <v>385</v>
      </c>
    </row>
    <row r="87" spans="1:16" ht="12.75" customHeight="1" x14ac:dyDescent="0.25">
      <c r="A87" s="105">
        <v>394</v>
      </c>
      <c r="B87" s="105">
        <v>444</v>
      </c>
      <c r="C87" s="103"/>
      <c r="D87" s="104" t="s">
        <v>108</v>
      </c>
      <c r="E87" s="101">
        <v>0</v>
      </c>
      <c r="F87" s="101">
        <v>0</v>
      </c>
      <c r="G87" s="101">
        <v>0</v>
      </c>
      <c r="H87" s="101">
        <v>1</v>
      </c>
      <c r="I87" s="101">
        <v>2</v>
      </c>
      <c r="J87" s="101">
        <v>2</v>
      </c>
      <c r="K87" s="101">
        <v>0</v>
      </c>
      <c r="L87" s="101">
        <v>8</v>
      </c>
      <c r="M87" s="101">
        <v>0</v>
      </c>
      <c r="N87" s="101">
        <v>0</v>
      </c>
      <c r="O87" s="101">
        <v>4</v>
      </c>
      <c r="P87" s="101">
        <f t="shared" si="2"/>
        <v>17</v>
      </c>
    </row>
    <row r="88" spans="1:16" ht="12.75" customHeight="1" x14ac:dyDescent="0.25">
      <c r="A88" s="105">
        <v>418</v>
      </c>
      <c r="B88" s="105">
        <v>453</v>
      </c>
      <c r="C88" s="103"/>
      <c r="D88" s="104" t="s">
        <v>109</v>
      </c>
      <c r="I88" s="101" t="s">
        <v>1298</v>
      </c>
      <c r="P88" s="101">
        <f t="shared" si="2"/>
        <v>0</v>
      </c>
    </row>
    <row r="89" spans="1:16" ht="12.75" customHeight="1" x14ac:dyDescent="0.25">
      <c r="A89" s="105">
        <v>422</v>
      </c>
      <c r="B89" s="105">
        <v>456</v>
      </c>
      <c r="C89" s="103"/>
      <c r="D89" s="104" t="s">
        <v>110</v>
      </c>
      <c r="P89" s="101">
        <f t="shared" si="2"/>
        <v>0</v>
      </c>
    </row>
    <row r="90" spans="1:16" ht="12.75" customHeight="1" x14ac:dyDescent="0.25">
      <c r="A90" s="105">
        <v>424</v>
      </c>
      <c r="B90" s="105">
        <v>459</v>
      </c>
      <c r="C90" s="103"/>
      <c r="D90" s="104" t="s">
        <v>111</v>
      </c>
      <c r="E90" s="101">
        <v>0</v>
      </c>
      <c r="F90" s="101">
        <v>1</v>
      </c>
      <c r="G90" s="101">
        <v>0</v>
      </c>
      <c r="H90" s="101">
        <v>0</v>
      </c>
      <c r="I90" s="101">
        <v>2</v>
      </c>
      <c r="J90" s="101">
        <v>1</v>
      </c>
      <c r="K90" s="101">
        <v>1</v>
      </c>
      <c r="L90" s="101">
        <v>0</v>
      </c>
      <c r="M90" s="101">
        <v>0</v>
      </c>
      <c r="N90" s="101">
        <v>0</v>
      </c>
      <c r="O90" s="101">
        <v>0</v>
      </c>
      <c r="P90" s="101">
        <f t="shared" si="2"/>
        <v>5</v>
      </c>
    </row>
    <row r="91" spans="1:16" ht="12.75" customHeight="1" x14ac:dyDescent="0.25">
      <c r="A91" s="105">
        <v>427</v>
      </c>
      <c r="B91" s="105">
        <v>462</v>
      </c>
      <c r="C91" s="103"/>
      <c r="D91" s="104" t="s">
        <v>112</v>
      </c>
      <c r="P91" s="101">
        <f t="shared" si="2"/>
        <v>0</v>
      </c>
    </row>
    <row r="92" spans="1:16" ht="12.75" customHeight="1" x14ac:dyDescent="0.25">
      <c r="A92" s="105">
        <v>435</v>
      </c>
      <c r="B92" s="105">
        <v>470</v>
      </c>
      <c r="C92" s="103"/>
      <c r="D92" s="104" t="s">
        <v>113</v>
      </c>
      <c r="P92" s="101">
        <f t="shared" si="2"/>
        <v>0</v>
      </c>
    </row>
    <row r="93" spans="1:16" ht="12.75" customHeight="1" x14ac:dyDescent="0.25">
      <c r="A93" s="105">
        <v>436</v>
      </c>
      <c r="B93" s="105">
        <v>472</v>
      </c>
      <c r="C93" s="103"/>
      <c r="D93" s="104" t="s">
        <v>114</v>
      </c>
      <c r="E93" s="101">
        <v>0</v>
      </c>
      <c r="F93" s="101">
        <v>0</v>
      </c>
      <c r="G93" s="101">
        <v>0</v>
      </c>
      <c r="H93" s="101">
        <v>0</v>
      </c>
      <c r="I93" s="101">
        <v>4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f t="shared" si="2"/>
        <v>4</v>
      </c>
    </row>
    <row r="94" spans="1:16" ht="12.75" customHeight="1" x14ac:dyDescent="0.25">
      <c r="A94" s="105">
        <v>438</v>
      </c>
      <c r="B94" s="105">
        <v>474</v>
      </c>
      <c r="C94" s="103"/>
      <c r="D94" s="104" t="s">
        <v>115</v>
      </c>
      <c r="P94" s="101">
        <f t="shared" si="2"/>
        <v>0</v>
      </c>
    </row>
    <row r="95" spans="1:16" ht="12.75" customHeight="1" x14ac:dyDescent="0.25">
      <c r="A95" s="105">
        <v>471</v>
      </c>
      <c r="B95" s="105">
        <v>511</v>
      </c>
      <c r="C95" s="103"/>
      <c r="D95" s="104" t="s">
        <v>116</v>
      </c>
      <c r="P95" s="101">
        <f t="shared" si="2"/>
        <v>0</v>
      </c>
    </row>
    <row r="96" spans="1:16" ht="12.75" customHeight="1" x14ac:dyDescent="0.25">
      <c r="A96" s="105">
        <v>482</v>
      </c>
      <c r="B96" s="105">
        <v>522</v>
      </c>
      <c r="C96" s="103"/>
      <c r="D96" s="104" t="s">
        <v>117</v>
      </c>
      <c r="E96" s="101">
        <v>1</v>
      </c>
      <c r="F96" s="101">
        <v>1</v>
      </c>
      <c r="G96" s="101">
        <v>0</v>
      </c>
      <c r="H96" s="101">
        <v>0</v>
      </c>
      <c r="I96" s="101">
        <v>0</v>
      </c>
      <c r="J96" s="101">
        <v>4</v>
      </c>
      <c r="K96" s="101">
        <v>0</v>
      </c>
      <c r="L96" s="101">
        <v>0</v>
      </c>
      <c r="M96" s="101">
        <v>0</v>
      </c>
      <c r="N96" s="101">
        <v>1</v>
      </c>
      <c r="O96" s="101">
        <v>0</v>
      </c>
      <c r="P96" s="101">
        <f t="shared" si="2"/>
        <v>7</v>
      </c>
    </row>
    <row r="97" spans="1:16" ht="12.75" customHeight="1" x14ac:dyDescent="0.25">
      <c r="A97" s="105">
        <v>485</v>
      </c>
      <c r="B97" s="105">
        <v>526</v>
      </c>
      <c r="C97" s="103"/>
      <c r="D97" s="104" t="s">
        <v>118</v>
      </c>
      <c r="P97" s="101">
        <f t="shared" si="2"/>
        <v>0</v>
      </c>
    </row>
    <row r="98" spans="1:16" ht="12.75" customHeight="1" x14ac:dyDescent="0.25">
      <c r="A98" s="105">
        <v>492</v>
      </c>
      <c r="B98" s="105">
        <v>534</v>
      </c>
      <c r="C98" s="103"/>
      <c r="D98" s="104" t="s">
        <v>119</v>
      </c>
      <c r="P98" s="101">
        <f t="shared" ref="P98:P129" si="3">SUM(E98:O98)</f>
        <v>0</v>
      </c>
    </row>
    <row r="99" spans="1:16" ht="12.75" customHeight="1" x14ac:dyDescent="0.25">
      <c r="A99" s="105">
        <v>494</v>
      </c>
      <c r="B99" s="105">
        <v>539</v>
      </c>
      <c r="C99" s="103"/>
      <c r="D99" s="104" t="s">
        <v>120</v>
      </c>
      <c r="P99" s="101">
        <f t="shared" si="3"/>
        <v>0</v>
      </c>
    </row>
    <row r="100" spans="1:16" ht="12.75" customHeight="1" x14ac:dyDescent="0.25">
      <c r="A100" s="105">
        <v>498</v>
      </c>
      <c r="B100" s="105">
        <v>539</v>
      </c>
      <c r="C100" s="103"/>
      <c r="D100" s="104" t="s">
        <v>121</v>
      </c>
      <c r="E100" s="101">
        <v>0</v>
      </c>
      <c r="F100" s="101">
        <v>0</v>
      </c>
      <c r="G100" s="101">
        <v>0</v>
      </c>
      <c r="H100" s="101">
        <v>1</v>
      </c>
      <c r="I100" s="101">
        <v>0</v>
      </c>
      <c r="J100" s="101">
        <v>2</v>
      </c>
      <c r="K100" s="101">
        <v>0</v>
      </c>
      <c r="L100" s="101">
        <v>0</v>
      </c>
      <c r="M100" s="101">
        <v>0</v>
      </c>
      <c r="N100" s="101">
        <v>1</v>
      </c>
      <c r="O100" s="101">
        <v>1</v>
      </c>
      <c r="P100" s="101">
        <f t="shared" si="3"/>
        <v>5</v>
      </c>
    </row>
    <row r="101" spans="1:16" ht="12.75" customHeight="1" x14ac:dyDescent="0.25">
      <c r="A101" s="105">
        <v>499</v>
      </c>
      <c r="B101" s="105">
        <v>540</v>
      </c>
      <c r="C101" s="103"/>
      <c r="D101" s="104" t="s">
        <v>122</v>
      </c>
      <c r="L101" s="101">
        <v>1</v>
      </c>
      <c r="P101" s="101">
        <f t="shared" si="3"/>
        <v>1</v>
      </c>
    </row>
    <row r="102" spans="1:16" ht="12.75" customHeight="1" x14ac:dyDescent="0.25">
      <c r="A102" s="105">
        <v>505</v>
      </c>
      <c r="B102" s="105">
        <v>546</v>
      </c>
      <c r="C102" s="103"/>
      <c r="D102" s="104" t="s">
        <v>123</v>
      </c>
      <c r="E102" s="101">
        <v>12</v>
      </c>
      <c r="F102" s="101">
        <v>6</v>
      </c>
      <c r="G102" s="101">
        <v>6</v>
      </c>
      <c r="H102" s="101">
        <v>4</v>
      </c>
      <c r="I102" s="101">
        <v>21</v>
      </c>
      <c r="J102" s="101">
        <v>9</v>
      </c>
      <c r="K102" s="101">
        <v>17</v>
      </c>
      <c r="L102" s="101">
        <v>7</v>
      </c>
      <c r="M102" s="101">
        <v>1</v>
      </c>
      <c r="N102" s="101">
        <v>3</v>
      </c>
      <c r="O102" s="101">
        <v>3</v>
      </c>
      <c r="P102" s="101">
        <f t="shared" si="3"/>
        <v>89</v>
      </c>
    </row>
    <row r="103" spans="1:16" ht="12.75" customHeight="1" x14ac:dyDescent="0.25">
      <c r="A103" s="105">
        <v>182</v>
      </c>
      <c r="B103" s="105">
        <v>553</v>
      </c>
      <c r="C103" s="103"/>
      <c r="D103" s="107" t="s">
        <v>124</v>
      </c>
      <c r="E103" s="101">
        <v>4</v>
      </c>
      <c r="F103" s="101">
        <v>8</v>
      </c>
      <c r="G103" s="101">
        <v>1</v>
      </c>
      <c r="H103" s="101">
        <v>8</v>
      </c>
      <c r="I103" s="101">
        <v>15</v>
      </c>
      <c r="J103" s="101">
        <v>10</v>
      </c>
      <c r="K103" s="101">
        <v>1</v>
      </c>
      <c r="L103" s="101">
        <v>11</v>
      </c>
      <c r="M103" s="101">
        <v>0</v>
      </c>
      <c r="N103" s="101">
        <v>1</v>
      </c>
      <c r="O103" s="101">
        <v>0</v>
      </c>
      <c r="P103" s="101">
        <f t="shared" si="3"/>
        <v>59</v>
      </c>
    </row>
    <row r="104" spans="1:16" ht="12.75" customHeight="1" x14ac:dyDescent="0.25">
      <c r="A104" s="105">
        <v>183</v>
      </c>
      <c r="B104" s="105">
        <v>555</v>
      </c>
      <c r="C104" s="103"/>
      <c r="D104" s="107" t="s">
        <v>125</v>
      </c>
      <c r="E104" s="101">
        <v>1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2</v>
      </c>
      <c r="L104" s="101">
        <v>1</v>
      </c>
      <c r="M104" s="101">
        <v>0</v>
      </c>
      <c r="N104" s="101">
        <v>0</v>
      </c>
      <c r="O104" s="101">
        <v>0</v>
      </c>
      <c r="P104" s="101">
        <f t="shared" si="3"/>
        <v>4</v>
      </c>
    </row>
    <row r="105" spans="1:16" ht="12.75" customHeight="1" x14ac:dyDescent="0.25">
      <c r="A105" s="105">
        <v>186</v>
      </c>
      <c r="B105" s="105">
        <v>559</v>
      </c>
      <c r="C105" s="103"/>
      <c r="D105" s="107" t="s">
        <v>126</v>
      </c>
      <c r="P105" s="101">
        <f t="shared" si="3"/>
        <v>0</v>
      </c>
    </row>
    <row r="106" spans="1:16" ht="12.75" customHeight="1" x14ac:dyDescent="0.25">
      <c r="A106" s="105">
        <v>188</v>
      </c>
      <c r="B106" s="105">
        <v>560</v>
      </c>
      <c r="C106" s="103"/>
      <c r="D106" s="107" t="s">
        <v>127</v>
      </c>
      <c r="E106" s="101">
        <v>0</v>
      </c>
      <c r="F106" s="101">
        <v>0</v>
      </c>
      <c r="G106" s="101">
        <v>0</v>
      </c>
      <c r="H106" s="101">
        <v>0</v>
      </c>
      <c r="I106" s="101">
        <v>3</v>
      </c>
      <c r="J106" s="101">
        <v>3</v>
      </c>
      <c r="K106" s="101">
        <v>0</v>
      </c>
      <c r="L106" s="101">
        <v>0</v>
      </c>
      <c r="M106" s="101">
        <v>0</v>
      </c>
      <c r="N106" s="101">
        <v>0</v>
      </c>
      <c r="O106" s="101">
        <v>0</v>
      </c>
      <c r="P106" s="101">
        <f t="shared" si="3"/>
        <v>6</v>
      </c>
    </row>
    <row r="107" spans="1:16" ht="12.75" customHeight="1" x14ac:dyDescent="0.25">
      <c r="A107" s="105">
        <v>683</v>
      </c>
      <c r="B107" s="105">
        <v>620</v>
      </c>
      <c r="C107" s="103"/>
      <c r="D107" s="104" t="s">
        <v>128</v>
      </c>
      <c r="P107" s="101">
        <f t="shared" si="3"/>
        <v>0</v>
      </c>
    </row>
    <row r="108" spans="1:16" ht="12.75" customHeight="1" x14ac:dyDescent="0.25">
      <c r="A108" s="105">
        <v>682</v>
      </c>
      <c r="B108" s="105">
        <v>621</v>
      </c>
      <c r="C108" s="103"/>
      <c r="D108" s="104" t="s">
        <v>129</v>
      </c>
      <c r="E108" s="101">
        <v>0</v>
      </c>
      <c r="F108" s="101">
        <v>1</v>
      </c>
      <c r="G108" s="101">
        <v>0</v>
      </c>
      <c r="H108" s="101">
        <v>0</v>
      </c>
      <c r="I108" s="101">
        <v>1</v>
      </c>
      <c r="J108" s="101">
        <v>0</v>
      </c>
      <c r="K108" s="101">
        <v>0</v>
      </c>
      <c r="L108" s="101">
        <v>0</v>
      </c>
      <c r="M108" s="101">
        <v>0</v>
      </c>
      <c r="N108" s="101">
        <v>0</v>
      </c>
      <c r="O108" s="101">
        <v>0</v>
      </c>
      <c r="P108" s="101">
        <f t="shared" si="3"/>
        <v>2</v>
      </c>
    </row>
    <row r="109" spans="1:16" ht="12.75" customHeight="1" x14ac:dyDescent="0.25">
      <c r="A109" s="105">
        <v>567</v>
      </c>
      <c r="B109" s="105">
        <v>642</v>
      </c>
      <c r="C109" s="103"/>
      <c r="D109" s="104" t="s">
        <v>130</v>
      </c>
      <c r="E109" s="101">
        <v>0</v>
      </c>
      <c r="F109" s="101">
        <v>0</v>
      </c>
      <c r="G109" s="101">
        <v>0</v>
      </c>
      <c r="H109" s="101">
        <v>0</v>
      </c>
      <c r="I109" s="101">
        <v>0</v>
      </c>
      <c r="J109" s="101">
        <v>0</v>
      </c>
      <c r="K109" s="101">
        <v>6</v>
      </c>
      <c r="L109" s="101">
        <v>0</v>
      </c>
      <c r="M109" s="101">
        <v>0</v>
      </c>
      <c r="N109" s="101">
        <v>0</v>
      </c>
      <c r="O109" s="101">
        <v>2</v>
      </c>
      <c r="P109" s="101">
        <f t="shared" si="3"/>
        <v>8</v>
      </c>
    </row>
    <row r="110" spans="1:16" ht="12.75" customHeight="1" x14ac:dyDescent="0.25">
      <c r="A110" s="105">
        <v>568</v>
      </c>
      <c r="B110" s="105">
        <v>643</v>
      </c>
      <c r="C110" s="103"/>
      <c r="D110" s="104" t="s">
        <v>131</v>
      </c>
      <c r="E110" s="101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1</v>
      </c>
      <c r="L110" s="101">
        <v>0</v>
      </c>
      <c r="M110" s="101">
        <v>0</v>
      </c>
      <c r="N110" s="101">
        <v>0</v>
      </c>
      <c r="O110" s="101">
        <v>0</v>
      </c>
      <c r="P110" s="101">
        <f t="shared" si="3"/>
        <v>1</v>
      </c>
    </row>
    <row r="111" spans="1:16" ht="12.75" customHeight="1" x14ac:dyDescent="0.25">
      <c r="A111" s="105">
        <v>571</v>
      </c>
      <c r="B111" s="105">
        <v>646</v>
      </c>
      <c r="C111" s="103"/>
      <c r="D111" s="104" t="s">
        <v>1299</v>
      </c>
      <c r="E111" s="101">
        <v>1</v>
      </c>
      <c r="F111" s="101">
        <v>0</v>
      </c>
      <c r="G111" s="101">
        <v>0</v>
      </c>
      <c r="H111" s="101" t="s">
        <v>1300</v>
      </c>
      <c r="I111" s="101">
        <v>0</v>
      </c>
      <c r="J111" s="101">
        <v>0</v>
      </c>
      <c r="K111" s="101">
        <v>0</v>
      </c>
      <c r="L111" s="101">
        <v>0</v>
      </c>
      <c r="M111" s="101">
        <v>0</v>
      </c>
      <c r="N111" s="101">
        <v>0</v>
      </c>
      <c r="O111" s="101">
        <v>1</v>
      </c>
      <c r="P111" s="101">
        <f t="shared" si="3"/>
        <v>2</v>
      </c>
    </row>
    <row r="112" spans="1:16" ht="12.75" customHeight="1" x14ac:dyDescent="0.25">
      <c r="A112" s="105">
        <v>574</v>
      </c>
      <c r="B112" s="105">
        <v>648</v>
      </c>
      <c r="C112" s="103"/>
      <c r="D112" s="104" t="s">
        <v>133</v>
      </c>
      <c r="E112" s="101">
        <v>0</v>
      </c>
      <c r="F112" s="101">
        <v>0</v>
      </c>
      <c r="G112" s="101">
        <v>3</v>
      </c>
      <c r="H112" s="101">
        <v>0</v>
      </c>
      <c r="I112" s="101">
        <v>0</v>
      </c>
      <c r="J112" s="101">
        <v>0</v>
      </c>
      <c r="K112" s="101">
        <v>0</v>
      </c>
      <c r="L112" s="101">
        <v>0</v>
      </c>
      <c r="M112" s="101">
        <v>0</v>
      </c>
      <c r="N112" s="101">
        <v>0</v>
      </c>
      <c r="O112" s="101">
        <v>0</v>
      </c>
      <c r="P112" s="101">
        <f t="shared" si="3"/>
        <v>3</v>
      </c>
    </row>
    <row r="113" spans="1:16" ht="12.75" customHeight="1" x14ac:dyDescent="0.25">
      <c r="A113" s="105">
        <v>575</v>
      </c>
      <c r="B113" s="105">
        <v>649</v>
      </c>
      <c r="C113" s="103"/>
      <c r="D113" s="104" t="s">
        <v>134</v>
      </c>
      <c r="E113" s="101">
        <v>68</v>
      </c>
      <c r="F113" s="101">
        <v>83</v>
      </c>
      <c r="G113" s="101">
        <v>9</v>
      </c>
      <c r="H113" s="101">
        <v>22</v>
      </c>
      <c r="I113" s="101">
        <v>14</v>
      </c>
      <c r="J113" s="101">
        <v>37</v>
      </c>
      <c r="K113" s="101">
        <v>64</v>
      </c>
      <c r="L113" s="101">
        <v>57</v>
      </c>
      <c r="M113" s="101">
        <v>0</v>
      </c>
      <c r="N113" s="101">
        <v>2</v>
      </c>
      <c r="O113" s="101">
        <v>20</v>
      </c>
      <c r="P113" s="101">
        <f t="shared" si="3"/>
        <v>376</v>
      </c>
    </row>
    <row r="114" spans="1:16" ht="12.75" customHeight="1" x14ac:dyDescent="0.25">
      <c r="A114" s="105">
        <v>578</v>
      </c>
      <c r="B114" s="105">
        <v>652</v>
      </c>
      <c r="C114" s="103"/>
      <c r="D114" s="104" t="s">
        <v>135</v>
      </c>
      <c r="E114" s="101">
        <v>7</v>
      </c>
      <c r="F114" s="101">
        <v>2</v>
      </c>
      <c r="G114" s="101">
        <v>14</v>
      </c>
      <c r="H114" s="101">
        <v>0</v>
      </c>
      <c r="I114" s="101">
        <v>0</v>
      </c>
      <c r="J114" s="101">
        <v>0</v>
      </c>
      <c r="K114" s="101">
        <v>2</v>
      </c>
      <c r="L114" s="101">
        <v>0</v>
      </c>
      <c r="M114" s="101">
        <v>0</v>
      </c>
      <c r="N114" s="101">
        <v>0</v>
      </c>
      <c r="O114" s="101">
        <v>0</v>
      </c>
      <c r="P114" s="101">
        <f t="shared" si="3"/>
        <v>25</v>
      </c>
    </row>
    <row r="115" spans="1:16" ht="12.75" customHeight="1" x14ac:dyDescent="0.25">
      <c r="A115" s="105">
        <v>583</v>
      </c>
      <c r="B115" s="105">
        <v>657</v>
      </c>
      <c r="C115" s="103"/>
      <c r="D115" s="104" t="s">
        <v>136</v>
      </c>
      <c r="E115" s="101">
        <v>0</v>
      </c>
      <c r="F115" s="101">
        <v>17</v>
      </c>
      <c r="G115" s="101">
        <v>2</v>
      </c>
      <c r="H115" s="101">
        <v>0</v>
      </c>
      <c r="I115" s="101">
        <v>1</v>
      </c>
      <c r="J115" s="101">
        <v>0</v>
      </c>
      <c r="K115" s="101">
        <v>1</v>
      </c>
      <c r="L115" s="101">
        <v>1</v>
      </c>
      <c r="M115" s="101">
        <v>0</v>
      </c>
      <c r="N115" s="101">
        <v>2</v>
      </c>
      <c r="O115" s="101">
        <v>0</v>
      </c>
      <c r="P115" s="101">
        <f t="shared" si="3"/>
        <v>24</v>
      </c>
    </row>
    <row r="116" spans="1:16" ht="12.75" customHeight="1" x14ac:dyDescent="0.25">
      <c r="A116" s="105">
        <v>551</v>
      </c>
      <c r="B116" s="105">
        <v>659</v>
      </c>
      <c r="C116" s="103"/>
      <c r="D116" s="104" t="s">
        <v>137</v>
      </c>
      <c r="E116" s="101">
        <v>0</v>
      </c>
      <c r="F116" s="101">
        <v>49</v>
      </c>
      <c r="G116" s="101">
        <v>0</v>
      </c>
      <c r="H116" s="101">
        <v>0</v>
      </c>
      <c r="I116" s="101">
        <v>130</v>
      </c>
      <c r="J116" s="101">
        <v>117</v>
      </c>
      <c r="K116" s="101">
        <v>0</v>
      </c>
      <c r="L116" s="101">
        <v>91</v>
      </c>
      <c r="M116" s="101">
        <v>0</v>
      </c>
      <c r="N116" s="101">
        <v>0</v>
      </c>
      <c r="O116" s="101">
        <v>0</v>
      </c>
      <c r="P116" s="101">
        <f t="shared" si="3"/>
        <v>387</v>
      </c>
    </row>
    <row r="117" spans="1:16" ht="12.75" customHeight="1" x14ac:dyDescent="0.25">
      <c r="A117" s="105">
        <v>584</v>
      </c>
      <c r="B117" s="105">
        <v>676</v>
      </c>
      <c r="C117" s="103"/>
      <c r="D117" s="104" t="s">
        <v>138</v>
      </c>
      <c r="E117" s="101">
        <v>18</v>
      </c>
      <c r="F117" s="101">
        <v>1</v>
      </c>
      <c r="G117" s="101">
        <v>14</v>
      </c>
      <c r="H117" s="101">
        <v>4</v>
      </c>
      <c r="I117" s="101">
        <v>1</v>
      </c>
      <c r="J117" s="101">
        <v>7</v>
      </c>
      <c r="K117" s="101">
        <v>26</v>
      </c>
      <c r="L117" s="101">
        <v>10</v>
      </c>
      <c r="M117" s="101">
        <v>6</v>
      </c>
      <c r="N117" s="101">
        <v>14</v>
      </c>
      <c r="O117" s="101">
        <v>99</v>
      </c>
      <c r="P117" s="101">
        <f t="shared" si="3"/>
        <v>200</v>
      </c>
    </row>
    <row r="118" spans="1:16" ht="12.75" customHeight="1" x14ac:dyDescent="0.25">
      <c r="A118" s="105">
        <v>587</v>
      </c>
      <c r="B118" s="105">
        <v>677</v>
      </c>
      <c r="C118" s="103"/>
      <c r="D118" s="104" t="s">
        <v>139</v>
      </c>
      <c r="E118" s="101">
        <v>0</v>
      </c>
      <c r="F118" s="101">
        <v>0</v>
      </c>
      <c r="G118" s="101">
        <v>0</v>
      </c>
      <c r="H118" s="101">
        <v>0</v>
      </c>
      <c r="I118" s="101">
        <v>0</v>
      </c>
      <c r="J118" s="101">
        <v>0</v>
      </c>
      <c r="K118" s="101">
        <v>0</v>
      </c>
      <c r="L118" s="101">
        <v>0</v>
      </c>
      <c r="M118" s="101">
        <v>0</v>
      </c>
      <c r="N118" s="101">
        <v>0</v>
      </c>
      <c r="O118" s="101">
        <v>1</v>
      </c>
      <c r="P118" s="101">
        <f t="shared" si="3"/>
        <v>1</v>
      </c>
    </row>
    <row r="119" spans="1:16" ht="12.75" customHeight="1" x14ac:dyDescent="0.25">
      <c r="A119" s="105">
        <v>596</v>
      </c>
      <c r="B119" s="105">
        <v>688</v>
      </c>
      <c r="C119" s="103"/>
      <c r="D119" s="104" t="s">
        <v>140</v>
      </c>
      <c r="E119" s="101">
        <v>0</v>
      </c>
      <c r="F119" s="101">
        <v>0</v>
      </c>
      <c r="G119" s="101">
        <v>0</v>
      </c>
      <c r="H119" s="101">
        <v>0</v>
      </c>
      <c r="I119" s="101">
        <v>0</v>
      </c>
      <c r="J119" s="101">
        <v>0</v>
      </c>
      <c r="K119" s="101">
        <v>2</v>
      </c>
      <c r="L119" s="101">
        <v>0</v>
      </c>
      <c r="M119" s="101">
        <v>0</v>
      </c>
      <c r="N119" s="101">
        <v>0</v>
      </c>
      <c r="O119" s="101">
        <v>0</v>
      </c>
      <c r="P119" s="101">
        <f t="shared" si="3"/>
        <v>2</v>
      </c>
    </row>
    <row r="120" spans="1:16" ht="12.75" customHeight="1" x14ac:dyDescent="0.25">
      <c r="A120" s="105">
        <v>597</v>
      </c>
      <c r="B120" s="105">
        <v>689</v>
      </c>
      <c r="C120" s="103"/>
      <c r="D120" s="104" t="s">
        <v>141</v>
      </c>
      <c r="E120" s="101">
        <v>1</v>
      </c>
      <c r="F120" s="101">
        <v>0</v>
      </c>
      <c r="G120" s="101">
        <v>4</v>
      </c>
      <c r="H120" s="101">
        <v>2</v>
      </c>
      <c r="I120" s="101">
        <v>0</v>
      </c>
      <c r="J120" s="101">
        <v>0</v>
      </c>
      <c r="K120" s="101">
        <v>7</v>
      </c>
      <c r="L120" s="101">
        <v>0</v>
      </c>
      <c r="M120" s="101">
        <v>0</v>
      </c>
      <c r="N120" s="101">
        <v>1</v>
      </c>
      <c r="O120" s="101">
        <v>3</v>
      </c>
      <c r="P120" s="101">
        <f t="shared" si="3"/>
        <v>18</v>
      </c>
    </row>
    <row r="121" spans="1:16" ht="12.75" customHeight="1" x14ac:dyDescent="0.25">
      <c r="A121" s="105">
        <v>598</v>
      </c>
      <c r="B121" s="105">
        <v>690</v>
      </c>
      <c r="C121" s="103"/>
      <c r="D121" s="104" t="s">
        <v>142</v>
      </c>
      <c r="P121" s="101">
        <f t="shared" si="3"/>
        <v>0</v>
      </c>
    </row>
    <row r="122" spans="1:16" ht="12.75" customHeight="1" x14ac:dyDescent="0.25">
      <c r="A122" s="105">
        <v>601</v>
      </c>
      <c r="B122" s="105">
        <v>693</v>
      </c>
      <c r="C122" s="103"/>
      <c r="D122" s="104" t="s">
        <v>143</v>
      </c>
      <c r="E122" s="101">
        <v>0</v>
      </c>
      <c r="F122" s="101">
        <v>0</v>
      </c>
      <c r="G122" s="101">
        <v>0</v>
      </c>
      <c r="H122" s="101">
        <v>1</v>
      </c>
      <c r="I122" s="101">
        <v>0</v>
      </c>
      <c r="J122" s="101">
        <v>0</v>
      </c>
      <c r="K122" s="101">
        <v>4</v>
      </c>
      <c r="L122" s="101">
        <v>0</v>
      </c>
      <c r="M122" s="101">
        <v>2</v>
      </c>
      <c r="N122" s="101">
        <v>0</v>
      </c>
      <c r="O122" s="101">
        <v>0</v>
      </c>
      <c r="P122" s="101">
        <f t="shared" si="3"/>
        <v>7</v>
      </c>
    </row>
    <row r="123" spans="1:16" ht="12.75" customHeight="1" x14ac:dyDescent="0.25">
      <c r="A123" s="105">
        <v>605</v>
      </c>
      <c r="B123" s="105">
        <v>695</v>
      </c>
      <c r="C123" s="103"/>
      <c r="D123" s="104" t="s">
        <v>144</v>
      </c>
      <c r="E123" s="101">
        <v>0</v>
      </c>
      <c r="F123" s="101">
        <v>0</v>
      </c>
      <c r="G123" s="101">
        <v>0</v>
      </c>
      <c r="H123" s="101">
        <v>0</v>
      </c>
      <c r="I123" s="101">
        <v>0</v>
      </c>
      <c r="J123" s="101">
        <v>0</v>
      </c>
      <c r="K123" s="101">
        <v>0</v>
      </c>
      <c r="L123" s="101">
        <v>0</v>
      </c>
      <c r="M123" s="101">
        <v>4</v>
      </c>
      <c r="N123" s="101">
        <v>0</v>
      </c>
      <c r="O123" s="101">
        <v>0</v>
      </c>
      <c r="P123" s="101">
        <f t="shared" si="3"/>
        <v>4</v>
      </c>
    </row>
    <row r="124" spans="1:16" ht="12.75" customHeight="1" x14ac:dyDescent="0.25">
      <c r="A124" s="105">
        <v>608</v>
      </c>
      <c r="B124" s="105">
        <v>696</v>
      </c>
      <c r="C124" s="103"/>
      <c r="D124" s="104" t="s">
        <v>145</v>
      </c>
      <c r="P124" s="101">
        <f t="shared" si="3"/>
        <v>0</v>
      </c>
    </row>
    <row r="125" spans="1:16" ht="12.75" customHeight="1" x14ac:dyDescent="0.25">
      <c r="A125" s="105">
        <v>609</v>
      </c>
      <c r="B125" s="105">
        <v>697</v>
      </c>
      <c r="C125" s="103"/>
      <c r="D125" s="104" t="s">
        <v>146</v>
      </c>
      <c r="E125" s="101">
        <v>0</v>
      </c>
      <c r="F125" s="101">
        <v>0</v>
      </c>
      <c r="G125" s="101">
        <v>0</v>
      </c>
      <c r="H125" s="101">
        <v>0</v>
      </c>
      <c r="I125" s="101">
        <v>0</v>
      </c>
      <c r="J125" s="101">
        <v>0</v>
      </c>
      <c r="K125" s="101">
        <v>1</v>
      </c>
      <c r="L125" s="101">
        <v>0</v>
      </c>
      <c r="M125" s="101">
        <v>0</v>
      </c>
      <c r="N125" s="101">
        <v>0</v>
      </c>
      <c r="O125" s="101">
        <v>0</v>
      </c>
      <c r="P125" s="101">
        <f t="shared" si="3"/>
        <v>1</v>
      </c>
    </row>
    <row r="126" spans="1:16" ht="12.75" customHeight="1" x14ac:dyDescent="0.25">
      <c r="A126" s="105">
        <v>609.5</v>
      </c>
      <c r="B126" s="105">
        <v>698</v>
      </c>
      <c r="C126" s="103"/>
      <c r="D126" s="104" t="s">
        <v>147</v>
      </c>
      <c r="P126" s="101">
        <f t="shared" si="3"/>
        <v>0</v>
      </c>
    </row>
    <row r="127" spans="1:16" ht="12.75" customHeight="1" x14ac:dyDescent="0.25">
      <c r="A127" s="105">
        <v>611</v>
      </c>
      <c r="B127" s="105">
        <v>700</v>
      </c>
      <c r="C127" s="103"/>
      <c r="D127" s="104" t="s">
        <v>148</v>
      </c>
      <c r="E127" s="101">
        <v>0</v>
      </c>
      <c r="F127" s="101">
        <v>0</v>
      </c>
      <c r="G127" s="101">
        <v>0</v>
      </c>
      <c r="H127" s="101">
        <v>0</v>
      </c>
      <c r="I127" s="101">
        <v>1</v>
      </c>
      <c r="J127" s="101">
        <v>0</v>
      </c>
      <c r="K127" s="101">
        <v>0</v>
      </c>
      <c r="L127" s="101">
        <v>0</v>
      </c>
      <c r="M127" s="101">
        <v>0</v>
      </c>
      <c r="N127" s="101">
        <v>0</v>
      </c>
      <c r="O127" s="101">
        <v>0</v>
      </c>
      <c r="P127" s="101">
        <f t="shared" si="3"/>
        <v>1</v>
      </c>
    </row>
    <row r="128" spans="1:16" ht="12.75" customHeight="1" x14ac:dyDescent="0.25">
      <c r="A128" s="105">
        <v>612</v>
      </c>
      <c r="B128" s="105">
        <v>709</v>
      </c>
      <c r="C128" s="103"/>
      <c r="D128" s="104" t="s">
        <v>149</v>
      </c>
      <c r="E128" s="101">
        <v>0</v>
      </c>
      <c r="F128" s="101">
        <v>0</v>
      </c>
      <c r="G128" s="101">
        <v>0</v>
      </c>
      <c r="H128" s="101">
        <v>0</v>
      </c>
      <c r="I128" s="101">
        <v>0</v>
      </c>
      <c r="J128" s="101">
        <v>0</v>
      </c>
      <c r="K128" s="101">
        <v>1</v>
      </c>
      <c r="L128" s="101">
        <v>1</v>
      </c>
      <c r="M128" s="101">
        <v>0</v>
      </c>
      <c r="N128" s="101">
        <v>0</v>
      </c>
      <c r="O128" s="101">
        <v>0</v>
      </c>
      <c r="P128" s="101">
        <f t="shared" si="3"/>
        <v>2</v>
      </c>
    </row>
    <row r="129" spans="1:16" ht="12.75" customHeight="1" x14ac:dyDescent="0.25">
      <c r="A129" s="105">
        <v>618</v>
      </c>
      <c r="B129" s="105">
        <v>711</v>
      </c>
      <c r="C129" s="103"/>
      <c r="D129" s="104" t="s">
        <v>150</v>
      </c>
      <c r="E129" s="101">
        <v>0</v>
      </c>
      <c r="F129" s="101">
        <v>0</v>
      </c>
      <c r="G129" s="101">
        <v>0</v>
      </c>
      <c r="H129" s="101">
        <v>0</v>
      </c>
      <c r="I129" s="101">
        <v>0</v>
      </c>
      <c r="J129" s="101">
        <v>0</v>
      </c>
      <c r="K129" s="101">
        <v>7</v>
      </c>
      <c r="L129" s="101">
        <v>0</v>
      </c>
      <c r="M129" s="101">
        <v>5</v>
      </c>
      <c r="N129" s="101">
        <v>0</v>
      </c>
      <c r="O129" s="101">
        <v>0</v>
      </c>
      <c r="P129" s="101">
        <f t="shared" si="3"/>
        <v>12</v>
      </c>
    </row>
    <row r="130" spans="1:16" ht="12.75" customHeight="1" x14ac:dyDescent="0.25">
      <c r="A130" s="105">
        <v>619</v>
      </c>
      <c r="B130" s="105">
        <v>712</v>
      </c>
      <c r="C130" s="103"/>
      <c r="D130" s="104" t="s">
        <v>151</v>
      </c>
      <c r="E130" s="101">
        <v>0</v>
      </c>
      <c r="F130" s="101">
        <v>0</v>
      </c>
      <c r="G130" s="101">
        <v>0</v>
      </c>
      <c r="H130" s="101">
        <v>1</v>
      </c>
      <c r="I130" s="101">
        <v>0</v>
      </c>
      <c r="J130" s="101">
        <v>0</v>
      </c>
      <c r="K130" s="101">
        <v>0</v>
      </c>
      <c r="L130" s="101">
        <v>0</v>
      </c>
      <c r="M130" s="101">
        <v>0</v>
      </c>
      <c r="N130" s="101">
        <v>0</v>
      </c>
      <c r="O130" s="101">
        <v>2</v>
      </c>
      <c r="P130" s="101">
        <f t="shared" ref="P130:P161" si="4">SUM(E130:O130)</f>
        <v>3</v>
      </c>
    </row>
    <row r="131" spans="1:16" ht="12.75" customHeight="1" x14ac:dyDescent="0.25">
      <c r="A131" s="105">
        <v>635</v>
      </c>
      <c r="B131" s="105">
        <v>741</v>
      </c>
      <c r="C131" s="103"/>
      <c r="D131" s="104" t="s">
        <v>152</v>
      </c>
      <c r="P131" s="101">
        <f t="shared" si="4"/>
        <v>0</v>
      </c>
    </row>
    <row r="132" spans="1:16" ht="12.75" customHeight="1" x14ac:dyDescent="0.25">
      <c r="A132" s="105">
        <v>637</v>
      </c>
      <c r="B132" s="105">
        <v>743</v>
      </c>
      <c r="C132" s="103"/>
      <c r="D132" s="104" t="s">
        <v>153</v>
      </c>
      <c r="P132" s="101">
        <f t="shared" si="4"/>
        <v>0</v>
      </c>
    </row>
    <row r="133" spans="1:16" ht="12.75" customHeight="1" x14ac:dyDescent="0.25">
      <c r="A133" s="105">
        <v>638</v>
      </c>
      <c r="B133" s="105">
        <v>744</v>
      </c>
      <c r="C133" s="103"/>
      <c r="D133" s="104" t="s">
        <v>154</v>
      </c>
      <c r="E133" s="101">
        <v>1</v>
      </c>
      <c r="F133" s="101">
        <v>0</v>
      </c>
      <c r="G133" s="101">
        <v>5</v>
      </c>
      <c r="H133" s="101">
        <v>4</v>
      </c>
      <c r="I133" s="101">
        <v>0</v>
      </c>
      <c r="J133" s="101">
        <v>0</v>
      </c>
      <c r="K133" s="101">
        <v>7</v>
      </c>
      <c r="L133" s="101">
        <v>0</v>
      </c>
      <c r="M133" s="101">
        <v>5</v>
      </c>
      <c r="N133" s="101">
        <v>4</v>
      </c>
      <c r="O133" s="101">
        <v>0</v>
      </c>
      <c r="P133" s="101">
        <f t="shared" si="4"/>
        <v>26</v>
      </c>
    </row>
    <row r="134" spans="1:16" ht="12.75" customHeight="1" x14ac:dyDescent="0.25">
      <c r="A134" s="105">
        <v>642</v>
      </c>
      <c r="B134" s="105">
        <v>752</v>
      </c>
      <c r="C134" s="103"/>
      <c r="D134" s="104" t="s">
        <v>155</v>
      </c>
      <c r="P134" s="101">
        <f t="shared" si="4"/>
        <v>0</v>
      </c>
    </row>
    <row r="135" spans="1:16" ht="12.75" customHeight="1" x14ac:dyDescent="0.25">
      <c r="A135" s="105">
        <v>650</v>
      </c>
      <c r="B135" s="105">
        <v>763</v>
      </c>
      <c r="C135" s="103"/>
      <c r="D135" s="104" t="s">
        <v>156</v>
      </c>
      <c r="E135" s="101">
        <v>47</v>
      </c>
      <c r="F135" s="101">
        <v>0</v>
      </c>
      <c r="G135" s="101">
        <v>44</v>
      </c>
      <c r="H135" s="101">
        <v>0</v>
      </c>
      <c r="I135" s="101">
        <v>7</v>
      </c>
      <c r="J135" s="101">
        <v>1</v>
      </c>
      <c r="K135" s="101">
        <v>8</v>
      </c>
      <c r="L135" s="101">
        <v>1</v>
      </c>
      <c r="M135" s="101">
        <v>0</v>
      </c>
      <c r="N135" s="101">
        <v>30</v>
      </c>
      <c r="O135" s="101">
        <v>4</v>
      </c>
      <c r="P135" s="101">
        <f t="shared" si="4"/>
        <v>142</v>
      </c>
    </row>
    <row r="136" spans="1:16" ht="12.75" customHeight="1" x14ac:dyDescent="0.25">
      <c r="A136" s="105">
        <v>652</v>
      </c>
      <c r="B136" s="105">
        <v>765</v>
      </c>
      <c r="C136" s="103"/>
      <c r="D136" s="104" t="s">
        <v>157</v>
      </c>
      <c r="P136" s="101">
        <f t="shared" si="4"/>
        <v>0</v>
      </c>
    </row>
    <row r="137" spans="1:16" ht="12.75" customHeight="1" x14ac:dyDescent="0.25">
      <c r="A137" s="105">
        <v>656</v>
      </c>
      <c r="B137" s="105">
        <v>778</v>
      </c>
      <c r="C137" s="103"/>
      <c r="D137" s="104" t="s">
        <v>158</v>
      </c>
      <c r="P137" s="101">
        <f t="shared" si="4"/>
        <v>0</v>
      </c>
    </row>
    <row r="138" spans="1:16" ht="12.75" customHeight="1" x14ac:dyDescent="0.25">
      <c r="A138" s="105">
        <v>684</v>
      </c>
      <c r="B138" s="105">
        <v>779</v>
      </c>
      <c r="C138" s="103"/>
      <c r="D138" s="104" t="s">
        <v>159</v>
      </c>
      <c r="E138" s="101">
        <v>95</v>
      </c>
      <c r="F138" s="101">
        <v>2094</v>
      </c>
      <c r="G138" s="101">
        <v>101</v>
      </c>
      <c r="H138" s="101">
        <v>122</v>
      </c>
      <c r="I138" s="101">
        <v>7214</v>
      </c>
      <c r="J138" s="101">
        <v>37528</v>
      </c>
      <c r="K138" s="101">
        <v>482</v>
      </c>
      <c r="L138" s="101">
        <v>315</v>
      </c>
      <c r="M138" s="101">
        <v>0</v>
      </c>
      <c r="N138" s="101">
        <v>15</v>
      </c>
      <c r="O138" s="101">
        <v>40</v>
      </c>
      <c r="P138" s="101">
        <f t="shared" si="4"/>
        <v>48006</v>
      </c>
    </row>
    <row r="139" spans="1:16" ht="12.75" customHeight="1" x14ac:dyDescent="0.25">
      <c r="A139" s="105">
        <v>675</v>
      </c>
      <c r="B139" s="105">
        <v>790</v>
      </c>
      <c r="C139" s="103"/>
      <c r="D139" s="104" t="s">
        <v>160</v>
      </c>
      <c r="E139" s="101">
        <v>0</v>
      </c>
      <c r="F139" s="101">
        <v>8</v>
      </c>
      <c r="G139" s="101">
        <v>0</v>
      </c>
      <c r="H139" s="101">
        <v>0</v>
      </c>
      <c r="I139" s="101">
        <v>8</v>
      </c>
      <c r="J139" s="101">
        <v>4</v>
      </c>
      <c r="K139" s="101">
        <v>0</v>
      </c>
      <c r="L139" s="101">
        <v>0</v>
      </c>
      <c r="M139" s="101">
        <v>0</v>
      </c>
      <c r="N139" s="101">
        <v>0</v>
      </c>
      <c r="O139" s="101">
        <v>0</v>
      </c>
      <c r="P139" s="101">
        <f t="shared" si="4"/>
        <v>20</v>
      </c>
    </row>
    <row r="140" spans="1:16" ht="12.75" customHeight="1" x14ac:dyDescent="0.25">
      <c r="A140" s="105">
        <v>678</v>
      </c>
      <c r="B140" s="105">
        <v>792</v>
      </c>
      <c r="C140" s="103"/>
      <c r="D140" s="104" t="s">
        <v>161</v>
      </c>
      <c r="E140" s="101">
        <v>0</v>
      </c>
      <c r="F140" s="101">
        <v>0</v>
      </c>
      <c r="G140" s="101">
        <v>0</v>
      </c>
      <c r="H140" s="101">
        <v>0</v>
      </c>
      <c r="I140" s="101">
        <v>1</v>
      </c>
      <c r="J140" s="101">
        <v>0</v>
      </c>
      <c r="K140" s="101">
        <v>20</v>
      </c>
      <c r="L140" s="101">
        <v>0</v>
      </c>
      <c r="M140" s="101">
        <v>0</v>
      </c>
      <c r="N140" s="101">
        <v>0</v>
      </c>
      <c r="O140" s="101">
        <v>0</v>
      </c>
      <c r="P140" s="101">
        <f t="shared" si="4"/>
        <v>21</v>
      </c>
    </row>
    <row r="141" spans="1:16" ht="12.75" customHeight="1" x14ac:dyDescent="0.25">
      <c r="A141" s="105">
        <v>679</v>
      </c>
      <c r="B141" s="105">
        <v>793</v>
      </c>
      <c r="C141" s="103"/>
      <c r="D141" s="104" t="s">
        <v>162</v>
      </c>
      <c r="E141" s="101">
        <v>1</v>
      </c>
      <c r="F141" s="101">
        <v>0</v>
      </c>
      <c r="G141" s="101">
        <v>0</v>
      </c>
      <c r="H141" s="101">
        <v>0</v>
      </c>
      <c r="I141" s="101">
        <v>0</v>
      </c>
      <c r="J141" s="101">
        <v>0</v>
      </c>
      <c r="K141" s="101">
        <v>40</v>
      </c>
      <c r="L141" s="101">
        <v>20</v>
      </c>
      <c r="M141" s="101">
        <v>0</v>
      </c>
      <c r="N141" s="101">
        <v>25</v>
      </c>
      <c r="O141" s="101">
        <v>0</v>
      </c>
      <c r="P141" s="101">
        <f t="shared" si="4"/>
        <v>86</v>
      </c>
    </row>
    <row r="142" spans="1:16" ht="12.75" customHeight="1" x14ac:dyDescent="0.25">
      <c r="A142" s="105">
        <v>823</v>
      </c>
      <c r="B142" s="105">
        <v>797</v>
      </c>
      <c r="C142" s="103"/>
      <c r="D142" s="104" t="s">
        <v>163</v>
      </c>
      <c r="P142" s="101">
        <f t="shared" si="4"/>
        <v>0</v>
      </c>
    </row>
    <row r="143" spans="1:16" ht="12.75" customHeight="1" x14ac:dyDescent="0.25">
      <c r="A143" s="105">
        <v>832</v>
      </c>
      <c r="B143" s="105">
        <v>801</v>
      </c>
      <c r="C143" s="103"/>
      <c r="D143" s="104" t="s">
        <v>164</v>
      </c>
      <c r="P143" s="101">
        <f t="shared" si="4"/>
        <v>0</v>
      </c>
    </row>
    <row r="144" spans="1:16" ht="12.75" customHeight="1" x14ac:dyDescent="0.25">
      <c r="A144" s="105">
        <v>740</v>
      </c>
      <c r="B144" s="105">
        <v>806</v>
      </c>
      <c r="C144" s="103"/>
      <c r="D144" s="104" t="s">
        <v>165</v>
      </c>
      <c r="P144" s="101">
        <f t="shared" si="4"/>
        <v>0</v>
      </c>
    </row>
    <row r="145" spans="1:16" ht="12.75" customHeight="1" x14ac:dyDescent="0.25">
      <c r="A145" s="105">
        <v>734</v>
      </c>
      <c r="B145" s="105">
        <v>810</v>
      </c>
      <c r="C145" s="103"/>
      <c r="D145" s="104" t="s">
        <v>166</v>
      </c>
      <c r="P145" s="101">
        <f t="shared" si="4"/>
        <v>0</v>
      </c>
    </row>
    <row r="146" spans="1:16" ht="12.75" customHeight="1" x14ac:dyDescent="0.25">
      <c r="A146" s="105">
        <v>718</v>
      </c>
      <c r="B146" s="105">
        <v>842</v>
      </c>
      <c r="C146" s="103"/>
      <c r="D146" s="104" t="s">
        <v>167</v>
      </c>
      <c r="P146" s="101">
        <f t="shared" si="4"/>
        <v>0</v>
      </c>
    </row>
    <row r="147" spans="1:16" ht="12.75" customHeight="1" x14ac:dyDescent="0.25">
      <c r="A147" s="105">
        <v>720</v>
      </c>
      <c r="B147" s="105">
        <v>847</v>
      </c>
      <c r="C147" s="103"/>
      <c r="D147" s="105" t="s">
        <v>168</v>
      </c>
      <c r="P147" s="101">
        <f t="shared" si="4"/>
        <v>0</v>
      </c>
    </row>
    <row r="148" spans="1:16" ht="12.75" customHeight="1" x14ac:dyDescent="0.25">
      <c r="A148" s="105">
        <v>725</v>
      </c>
      <c r="B148" s="105">
        <v>852</v>
      </c>
      <c r="C148" s="103"/>
      <c r="D148" s="105" t="s">
        <v>169</v>
      </c>
      <c r="P148" s="101">
        <f t="shared" si="4"/>
        <v>0</v>
      </c>
    </row>
    <row r="149" spans="1:16" ht="12.75" customHeight="1" x14ac:dyDescent="0.25">
      <c r="A149" s="105">
        <v>780</v>
      </c>
      <c r="B149" s="105">
        <v>866</v>
      </c>
      <c r="C149" s="103"/>
      <c r="D149" s="104" t="s">
        <v>170</v>
      </c>
      <c r="P149" s="101">
        <f t="shared" si="4"/>
        <v>0</v>
      </c>
    </row>
    <row r="150" spans="1:16" ht="12.75" customHeight="1" x14ac:dyDescent="0.25">
      <c r="A150" s="105">
        <v>781</v>
      </c>
      <c r="B150" s="105">
        <v>867</v>
      </c>
      <c r="C150" s="103"/>
      <c r="D150" s="104" t="s">
        <v>171</v>
      </c>
      <c r="E150" s="101">
        <v>5</v>
      </c>
      <c r="F150" s="101">
        <v>0</v>
      </c>
      <c r="G150" s="101">
        <v>2</v>
      </c>
      <c r="H150" s="101">
        <v>7</v>
      </c>
      <c r="I150" s="101">
        <v>7</v>
      </c>
      <c r="J150" s="101">
        <v>9</v>
      </c>
      <c r="K150" s="101">
        <v>4</v>
      </c>
      <c r="L150" s="101">
        <v>0</v>
      </c>
      <c r="M150" s="101">
        <v>0</v>
      </c>
      <c r="N150" s="101">
        <v>0</v>
      </c>
      <c r="O150" s="101">
        <v>1</v>
      </c>
      <c r="P150" s="101">
        <f t="shared" si="4"/>
        <v>35</v>
      </c>
    </row>
    <row r="151" spans="1:16" ht="12.75" customHeight="1" x14ac:dyDescent="0.25">
      <c r="A151" s="105">
        <v>793</v>
      </c>
      <c r="B151" s="105">
        <v>877</v>
      </c>
      <c r="C151" s="103"/>
      <c r="D151" s="104" t="s">
        <v>172</v>
      </c>
      <c r="E151" s="101">
        <v>0</v>
      </c>
      <c r="F151" s="101">
        <v>0</v>
      </c>
      <c r="G151" s="101">
        <v>0</v>
      </c>
      <c r="H151" s="101">
        <v>0</v>
      </c>
      <c r="I151" s="101">
        <v>16</v>
      </c>
      <c r="J151" s="101">
        <v>0</v>
      </c>
      <c r="K151" s="101">
        <v>0</v>
      </c>
      <c r="L151" s="101">
        <v>0</v>
      </c>
      <c r="M151" s="101">
        <v>0</v>
      </c>
      <c r="N151" s="101">
        <v>0</v>
      </c>
      <c r="O151" s="101">
        <v>0</v>
      </c>
      <c r="P151" s="101">
        <f t="shared" si="4"/>
        <v>16</v>
      </c>
    </row>
    <row r="152" spans="1:16" ht="12.75" customHeight="1" x14ac:dyDescent="0.25">
      <c r="A152" s="105">
        <v>794</v>
      </c>
      <c r="B152" s="105">
        <v>878</v>
      </c>
      <c r="C152" s="103"/>
      <c r="D152" s="104" t="s">
        <v>173</v>
      </c>
      <c r="P152" s="101">
        <f t="shared" si="4"/>
        <v>0</v>
      </c>
    </row>
    <row r="153" spans="1:16" ht="12.75" customHeight="1" x14ac:dyDescent="0.25">
      <c r="A153" s="105">
        <v>799</v>
      </c>
      <c r="B153" s="105">
        <v>884</v>
      </c>
      <c r="C153" s="103"/>
      <c r="D153" s="104" t="s">
        <v>174</v>
      </c>
      <c r="P153" s="101">
        <f t="shared" si="4"/>
        <v>0</v>
      </c>
    </row>
    <row r="154" spans="1:16" ht="12.75" customHeight="1" x14ac:dyDescent="0.25">
      <c r="A154" s="105">
        <v>800</v>
      </c>
      <c r="B154" s="105">
        <v>885</v>
      </c>
      <c r="C154" s="103"/>
      <c r="D154" s="104" t="s">
        <v>175</v>
      </c>
      <c r="P154" s="101">
        <f t="shared" si="4"/>
        <v>0</v>
      </c>
    </row>
    <row r="155" spans="1:16" ht="12.75" customHeight="1" x14ac:dyDescent="0.25">
      <c r="A155" s="105">
        <v>805</v>
      </c>
      <c r="B155" s="105">
        <v>891</v>
      </c>
      <c r="C155" s="103"/>
      <c r="D155" s="104" t="s">
        <v>176</v>
      </c>
      <c r="P155" s="101">
        <f t="shared" si="4"/>
        <v>0</v>
      </c>
    </row>
    <row r="156" spans="1:16" ht="12.75" customHeight="1" x14ac:dyDescent="0.25">
      <c r="A156" s="105">
        <v>812</v>
      </c>
      <c r="B156" s="105">
        <v>899</v>
      </c>
      <c r="C156" s="103"/>
      <c r="D156" s="104" t="s">
        <v>177</v>
      </c>
      <c r="P156" s="101">
        <f t="shared" si="4"/>
        <v>0</v>
      </c>
    </row>
    <row r="157" spans="1:16" ht="12.75" customHeight="1" x14ac:dyDescent="0.25">
      <c r="A157" s="105">
        <v>813</v>
      </c>
      <c r="B157" s="105">
        <v>900</v>
      </c>
      <c r="C157" s="103"/>
      <c r="D157" s="104" t="s">
        <v>178</v>
      </c>
      <c r="E157" s="101">
        <v>0</v>
      </c>
      <c r="F157" s="101">
        <v>1</v>
      </c>
      <c r="G157" s="101">
        <v>4</v>
      </c>
      <c r="H157" s="101">
        <v>1</v>
      </c>
      <c r="I157" s="101">
        <v>21</v>
      </c>
      <c r="J157" s="101">
        <v>12</v>
      </c>
      <c r="K157" s="101">
        <v>0</v>
      </c>
      <c r="L157" s="101">
        <v>5</v>
      </c>
      <c r="M157" s="101">
        <v>0</v>
      </c>
      <c r="N157" s="101">
        <v>5</v>
      </c>
      <c r="O157" s="101">
        <v>0</v>
      </c>
      <c r="P157" s="101">
        <f t="shared" si="4"/>
        <v>49</v>
      </c>
    </row>
    <row r="158" spans="1:16" ht="12.75" customHeight="1" x14ac:dyDescent="0.25">
      <c r="A158" s="105">
        <v>814</v>
      </c>
      <c r="B158" s="105">
        <v>901</v>
      </c>
      <c r="C158" s="103"/>
      <c r="D158" s="104" t="s">
        <v>179</v>
      </c>
      <c r="E158" s="101">
        <v>0</v>
      </c>
      <c r="F158" s="101">
        <v>2</v>
      </c>
      <c r="G158" s="101">
        <v>0</v>
      </c>
      <c r="H158" s="101">
        <v>0</v>
      </c>
      <c r="I158" s="101">
        <v>0</v>
      </c>
      <c r="J158" s="101">
        <v>0</v>
      </c>
      <c r="K158" s="101">
        <v>0</v>
      </c>
      <c r="L158" s="101">
        <v>0</v>
      </c>
      <c r="M158" s="101">
        <v>0</v>
      </c>
      <c r="N158" s="101">
        <v>0</v>
      </c>
      <c r="O158" s="101">
        <v>0</v>
      </c>
      <c r="P158" s="101">
        <f t="shared" si="4"/>
        <v>2</v>
      </c>
    </row>
    <row r="159" spans="1:16" ht="12.75" customHeight="1" x14ac:dyDescent="0.25">
      <c r="A159" s="105">
        <v>815</v>
      </c>
      <c r="B159" s="105">
        <v>902</v>
      </c>
      <c r="C159" s="103"/>
      <c r="D159" s="104" t="s">
        <v>180</v>
      </c>
      <c r="P159" s="101">
        <f t="shared" si="4"/>
        <v>0</v>
      </c>
    </row>
    <row r="160" spans="1:16" ht="12.75" customHeight="1" x14ac:dyDescent="0.25">
      <c r="A160" s="105">
        <v>816</v>
      </c>
      <c r="B160" s="105">
        <v>903</v>
      </c>
      <c r="C160" s="103"/>
      <c r="D160" s="104" t="s">
        <v>181</v>
      </c>
      <c r="P160" s="101">
        <f t="shared" si="4"/>
        <v>0</v>
      </c>
    </row>
    <row r="161" spans="1:16" ht="12.75" customHeight="1" x14ac:dyDescent="0.25">
      <c r="A161" s="105">
        <v>819</v>
      </c>
      <c r="B161" s="105">
        <v>904</v>
      </c>
      <c r="C161" s="103"/>
      <c r="D161" s="104" t="s">
        <v>182</v>
      </c>
      <c r="E161" s="101">
        <v>0</v>
      </c>
      <c r="F161" s="101">
        <v>2</v>
      </c>
      <c r="G161" s="101">
        <v>0</v>
      </c>
      <c r="H161" s="101">
        <v>0</v>
      </c>
      <c r="I161" s="101">
        <v>0</v>
      </c>
      <c r="J161" s="101">
        <v>0</v>
      </c>
      <c r="K161" s="101">
        <v>0</v>
      </c>
      <c r="L161" s="101">
        <v>0</v>
      </c>
      <c r="M161" s="101">
        <v>0</v>
      </c>
      <c r="N161" s="101">
        <v>0</v>
      </c>
      <c r="O161" s="101">
        <v>0</v>
      </c>
      <c r="P161" s="101">
        <f t="shared" si="4"/>
        <v>2</v>
      </c>
    </row>
    <row r="162" spans="1:16" ht="12.75" customHeight="1" x14ac:dyDescent="0.25">
      <c r="A162" s="105">
        <v>818</v>
      </c>
      <c r="B162" s="105">
        <v>905</v>
      </c>
      <c r="C162" s="103"/>
      <c r="D162" s="104" t="s">
        <v>183</v>
      </c>
      <c r="E162" s="101">
        <v>10</v>
      </c>
      <c r="F162" s="101">
        <v>21</v>
      </c>
      <c r="G162" s="101">
        <v>1</v>
      </c>
      <c r="H162" s="101">
        <v>0</v>
      </c>
      <c r="I162" s="101">
        <v>19</v>
      </c>
      <c r="J162" s="101">
        <v>22</v>
      </c>
      <c r="K162" s="101">
        <v>1</v>
      </c>
      <c r="L162" s="101">
        <v>0</v>
      </c>
      <c r="M162" s="101">
        <v>0</v>
      </c>
      <c r="N162" s="101">
        <v>0</v>
      </c>
      <c r="O162" s="101">
        <v>0</v>
      </c>
      <c r="P162" s="101">
        <f t="shared" ref="P162:P193" si="5">SUM(E162:O162)</f>
        <v>74</v>
      </c>
    </row>
    <row r="163" spans="1:16" ht="12.75" customHeight="1" x14ac:dyDescent="0.25">
      <c r="A163" s="105">
        <v>817</v>
      </c>
      <c r="B163" s="105">
        <v>906</v>
      </c>
      <c r="C163" s="103"/>
      <c r="D163" s="104" t="s">
        <v>184</v>
      </c>
      <c r="P163" s="101">
        <f t="shared" si="5"/>
        <v>0</v>
      </c>
    </row>
    <row r="164" spans="1:16" ht="12.75" customHeight="1" x14ac:dyDescent="0.25">
      <c r="A164" s="105">
        <v>820</v>
      </c>
      <c r="B164" s="105">
        <v>907</v>
      </c>
      <c r="C164" s="103"/>
      <c r="D164" s="104" t="s">
        <v>185</v>
      </c>
      <c r="E164" s="101">
        <v>89</v>
      </c>
      <c r="F164" s="101">
        <v>22</v>
      </c>
      <c r="G164" s="101">
        <v>44</v>
      </c>
      <c r="H164" s="101">
        <v>26</v>
      </c>
      <c r="I164" s="101">
        <v>48</v>
      </c>
      <c r="J164" s="101">
        <v>102</v>
      </c>
      <c r="K164" s="101">
        <v>78</v>
      </c>
      <c r="L164" s="101">
        <v>9</v>
      </c>
      <c r="M164" s="101">
        <v>1</v>
      </c>
      <c r="N164" s="101">
        <v>0</v>
      </c>
      <c r="O164" s="101">
        <v>99</v>
      </c>
      <c r="P164" s="101">
        <f t="shared" si="5"/>
        <v>518</v>
      </c>
    </row>
    <row r="165" spans="1:16" ht="12.75" customHeight="1" x14ac:dyDescent="0.25">
      <c r="A165" s="105">
        <v>820.20001220703102</v>
      </c>
      <c r="B165" s="105">
        <v>907</v>
      </c>
      <c r="C165" s="103"/>
      <c r="D165" s="104" t="s">
        <v>186</v>
      </c>
      <c r="E165" s="101">
        <v>0</v>
      </c>
      <c r="F165" s="101">
        <v>1</v>
      </c>
      <c r="G165" s="101">
        <v>1</v>
      </c>
      <c r="H165" s="101">
        <v>0</v>
      </c>
      <c r="I165" s="101">
        <v>0</v>
      </c>
      <c r="J165" s="101">
        <v>0</v>
      </c>
      <c r="K165" s="101">
        <v>1</v>
      </c>
      <c r="L165" s="101">
        <v>0</v>
      </c>
      <c r="M165" s="101">
        <v>0</v>
      </c>
      <c r="N165" s="101">
        <v>0</v>
      </c>
      <c r="O165" s="101">
        <v>1</v>
      </c>
      <c r="P165" s="101">
        <f t="shared" si="5"/>
        <v>4</v>
      </c>
    </row>
    <row r="166" spans="1:16" ht="12.75" customHeight="1" x14ac:dyDescent="0.25">
      <c r="A166" s="105">
        <v>820.40002441406295</v>
      </c>
      <c r="B166" s="105">
        <v>907</v>
      </c>
      <c r="C166" s="103"/>
      <c r="D166" s="104" t="s">
        <v>187</v>
      </c>
      <c r="P166" s="101">
        <f t="shared" si="5"/>
        <v>0</v>
      </c>
    </row>
    <row r="167" spans="1:16" ht="12.75" customHeight="1" x14ac:dyDescent="0.25">
      <c r="A167" s="105">
        <v>820.59997558593795</v>
      </c>
      <c r="B167" s="105">
        <v>907</v>
      </c>
      <c r="C167" s="103"/>
      <c r="D167" s="104" t="s">
        <v>188</v>
      </c>
      <c r="E167" s="101">
        <v>0</v>
      </c>
      <c r="F167" s="101">
        <v>4</v>
      </c>
      <c r="G167" s="101">
        <v>2</v>
      </c>
      <c r="H167" s="101">
        <v>1</v>
      </c>
      <c r="I167" s="101">
        <v>0</v>
      </c>
      <c r="J167" s="101">
        <v>0</v>
      </c>
      <c r="K167" s="101">
        <v>1</v>
      </c>
      <c r="L167" s="101">
        <v>0</v>
      </c>
      <c r="M167" s="101">
        <v>0</v>
      </c>
      <c r="N167" s="101">
        <v>0</v>
      </c>
      <c r="O167" s="101">
        <v>0</v>
      </c>
      <c r="P167" s="101">
        <f t="shared" si="5"/>
        <v>8</v>
      </c>
    </row>
    <row r="168" spans="1:16" ht="12.75" customHeight="1" x14ac:dyDescent="0.25">
      <c r="A168" s="105">
        <v>835</v>
      </c>
      <c r="B168" s="105">
        <v>937</v>
      </c>
      <c r="C168" s="103"/>
      <c r="D168" s="104" t="s">
        <v>189</v>
      </c>
      <c r="E168" s="101">
        <v>0</v>
      </c>
      <c r="F168" s="101">
        <v>160</v>
      </c>
      <c r="G168" s="101">
        <v>0</v>
      </c>
      <c r="H168" s="101">
        <v>1</v>
      </c>
      <c r="I168" s="101">
        <v>1130</v>
      </c>
      <c r="J168" s="101">
        <v>491</v>
      </c>
      <c r="K168" s="101">
        <v>26</v>
      </c>
      <c r="L168" s="101">
        <v>50</v>
      </c>
      <c r="M168" s="101">
        <v>0</v>
      </c>
      <c r="N168" s="101">
        <v>0</v>
      </c>
      <c r="O168" s="101">
        <v>0</v>
      </c>
      <c r="P168" s="101">
        <f t="shared" si="5"/>
        <v>1858</v>
      </c>
    </row>
    <row r="169" spans="1:16" ht="12.75" customHeight="1" x14ac:dyDescent="0.25">
      <c r="A169" s="105">
        <v>839</v>
      </c>
      <c r="B169" s="105">
        <v>941</v>
      </c>
      <c r="C169" s="103"/>
      <c r="D169" s="104" t="s">
        <v>190</v>
      </c>
      <c r="E169" s="101">
        <v>0</v>
      </c>
      <c r="F169" s="101">
        <v>3</v>
      </c>
      <c r="G169" s="101">
        <v>0</v>
      </c>
      <c r="H169" s="101">
        <v>0</v>
      </c>
      <c r="I169" s="101">
        <v>23</v>
      </c>
      <c r="J169" s="101">
        <v>0</v>
      </c>
      <c r="K169" s="101">
        <v>0</v>
      </c>
      <c r="L169" s="101">
        <v>1</v>
      </c>
      <c r="M169" s="101">
        <v>0</v>
      </c>
      <c r="N169" s="101">
        <v>0</v>
      </c>
      <c r="O169" s="101">
        <v>0</v>
      </c>
      <c r="P169" s="101">
        <f t="shared" si="5"/>
        <v>27</v>
      </c>
    </row>
    <row r="170" spans="1:16" ht="12.75" customHeight="1" x14ac:dyDescent="0.25">
      <c r="A170" s="105">
        <v>840</v>
      </c>
      <c r="B170" s="105">
        <v>942</v>
      </c>
      <c r="C170" s="103"/>
      <c r="D170" s="104" t="s">
        <v>191</v>
      </c>
      <c r="E170" s="101">
        <v>0</v>
      </c>
      <c r="F170" s="101">
        <v>0</v>
      </c>
      <c r="G170" s="101">
        <v>0</v>
      </c>
      <c r="H170" s="101">
        <v>0</v>
      </c>
      <c r="I170" s="101">
        <v>1</v>
      </c>
      <c r="J170" s="101">
        <v>0</v>
      </c>
      <c r="K170" s="101">
        <v>0</v>
      </c>
      <c r="L170" s="101">
        <v>0</v>
      </c>
      <c r="M170" s="101">
        <v>0</v>
      </c>
      <c r="N170" s="101">
        <v>0</v>
      </c>
      <c r="O170" s="101">
        <v>0</v>
      </c>
      <c r="P170" s="101">
        <f t="shared" si="5"/>
        <v>1</v>
      </c>
    </row>
    <row r="171" spans="1:16" ht="12.75" customHeight="1" x14ac:dyDescent="0.25">
      <c r="A171" s="105">
        <v>841</v>
      </c>
      <c r="B171" s="105">
        <v>943</v>
      </c>
      <c r="C171" s="103"/>
      <c r="D171" s="104" t="s">
        <v>192</v>
      </c>
      <c r="P171" s="101">
        <f t="shared" si="5"/>
        <v>0</v>
      </c>
    </row>
    <row r="172" spans="1:16" ht="12.75" customHeight="1" x14ac:dyDescent="0.25">
      <c r="A172" s="105">
        <v>842</v>
      </c>
      <c r="B172" s="105">
        <v>944</v>
      </c>
      <c r="C172" s="103"/>
      <c r="D172" s="104" t="s">
        <v>193</v>
      </c>
      <c r="E172" s="101">
        <v>0</v>
      </c>
      <c r="F172" s="101">
        <v>19</v>
      </c>
      <c r="G172" s="101">
        <v>0</v>
      </c>
      <c r="H172" s="101">
        <v>0</v>
      </c>
      <c r="I172" s="101">
        <v>71</v>
      </c>
      <c r="J172" s="101">
        <v>2</v>
      </c>
      <c r="K172" s="101">
        <v>2</v>
      </c>
      <c r="L172" s="101">
        <v>1</v>
      </c>
      <c r="M172" s="101">
        <v>0</v>
      </c>
      <c r="N172" s="101">
        <v>0</v>
      </c>
      <c r="O172" s="101">
        <v>0</v>
      </c>
      <c r="P172" s="101">
        <f t="shared" si="5"/>
        <v>95</v>
      </c>
    </row>
    <row r="173" spans="1:16" ht="12.75" customHeight="1" x14ac:dyDescent="0.25">
      <c r="A173" s="105">
        <v>847</v>
      </c>
      <c r="B173" s="105">
        <v>950</v>
      </c>
      <c r="C173" s="103"/>
      <c r="D173" s="104" t="s">
        <v>194</v>
      </c>
      <c r="P173" s="101">
        <f t="shared" si="5"/>
        <v>0</v>
      </c>
    </row>
    <row r="174" spans="1:16" ht="12.75" customHeight="1" x14ac:dyDescent="0.25">
      <c r="A174" s="105">
        <v>857</v>
      </c>
      <c r="B174" s="105">
        <v>962</v>
      </c>
      <c r="C174" s="103"/>
      <c r="D174" s="104" t="s">
        <v>195</v>
      </c>
      <c r="P174" s="101">
        <f t="shared" si="5"/>
        <v>0</v>
      </c>
    </row>
    <row r="175" spans="1:16" ht="12.75" customHeight="1" x14ac:dyDescent="0.25">
      <c r="A175" s="105">
        <v>858</v>
      </c>
      <c r="B175" s="105">
        <v>964</v>
      </c>
      <c r="C175" s="103"/>
      <c r="D175" s="104" t="s">
        <v>196</v>
      </c>
      <c r="P175" s="101">
        <f t="shared" si="5"/>
        <v>0</v>
      </c>
    </row>
    <row r="176" spans="1:16" ht="12.75" customHeight="1" x14ac:dyDescent="0.25">
      <c r="A176" s="105">
        <v>861</v>
      </c>
      <c r="B176" s="105">
        <v>967</v>
      </c>
      <c r="C176" s="103"/>
      <c r="D176" s="104" t="s">
        <v>197</v>
      </c>
      <c r="P176" s="101">
        <f t="shared" si="5"/>
        <v>0</v>
      </c>
    </row>
    <row r="177" spans="1:16" ht="12.75" customHeight="1" x14ac:dyDescent="0.25">
      <c r="A177" s="105">
        <v>865</v>
      </c>
      <c r="B177" s="105">
        <v>970</v>
      </c>
      <c r="C177" s="103"/>
      <c r="D177" s="104" t="s">
        <v>198</v>
      </c>
      <c r="E177" s="101">
        <v>44</v>
      </c>
      <c r="F177" s="101">
        <v>0</v>
      </c>
      <c r="G177" s="101">
        <v>11</v>
      </c>
      <c r="H177" s="101">
        <v>48</v>
      </c>
      <c r="I177" s="101">
        <v>77</v>
      </c>
      <c r="J177" s="101">
        <v>76</v>
      </c>
      <c r="K177" s="101">
        <v>63</v>
      </c>
      <c r="L177" s="101">
        <v>64</v>
      </c>
      <c r="M177" s="101">
        <v>0</v>
      </c>
      <c r="N177" s="101">
        <v>15</v>
      </c>
      <c r="O177" s="101">
        <v>87</v>
      </c>
      <c r="P177" s="101">
        <f t="shared" si="5"/>
        <v>485</v>
      </c>
    </row>
    <row r="178" spans="1:16" ht="12.75" customHeight="1" x14ac:dyDescent="0.25">
      <c r="A178" s="105">
        <v>864</v>
      </c>
      <c r="B178" s="105">
        <v>972</v>
      </c>
      <c r="C178" s="103"/>
      <c r="D178" s="104" t="s">
        <v>199</v>
      </c>
      <c r="P178" s="101">
        <f t="shared" si="5"/>
        <v>0</v>
      </c>
    </row>
    <row r="179" spans="1:16" ht="12.75" customHeight="1" x14ac:dyDescent="0.25">
      <c r="A179" s="105">
        <v>866</v>
      </c>
      <c r="B179" s="105">
        <v>973</v>
      </c>
      <c r="C179" s="103"/>
      <c r="D179" s="104" t="s">
        <v>200</v>
      </c>
      <c r="E179" s="101">
        <v>0</v>
      </c>
      <c r="F179" s="101">
        <v>0</v>
      </c>
      <c r="G179" s="101">
        <v>6</v>
      </c>
      <c r="H179" s="101">
        <v>40</v>
      </c>
      <c r="I179" s="101">
        <v>0</v>
      </c>
      <c r="J179" s="101">
        <v>0</v>
      </c>
      <c r="K179" s="101">
        <v>10</v>
      </c>
      <c r="L179" s="101">
        <v>0</v>
      </c>
      <c r="M179" s="101">
        <v>0</v>
      </c>
      <c r="N179" s="101">
        <v>0</v>
      </c>
      <c r="O179" s="101">
        <v>0</v>
      </c>
      <c r="P179" s="101">
        <f t="shared" si="5"/>
        <v>56</v>
      </c>
    </row>
    <row r="180" spans="1:16" ht="12.75" customHeight="1" x14ac:dyDescent="0.25">
      <c r="A180" s="105">
        <v>867</v>
      </c>
      <c r="B180" s="105">
        <v>974</v>
      </c>
      <c r="C180" s="103"/>
      <c r="D180" s="104" t="s">
        <v>201</v>
      </c>
      <c r="P180" s="101">
        <f t="shared" si="5"/>
        <v>0</v>
      </c>
    </row>
    <row r="181" spans="1:16" ht="12.75" customHeight="1" x14ac:dyDescent="0.25">
      <c r="A181" s="105">
        <v>868</v>
      </c>
      <c r="B181" s="105">
        <v>975</v>
      </c>
      <c r="C181" s="103"/>
      <c r="D181" s="104" t="s">
        <v>202</v>
      </c>
      <c r="P181" s="101">
        <f t="shared" si="5"/>
        <v>0</v>
      </c>
    </row>
    <row r="182" spans="1:16" ht="12.75" customHeight="1" x14ac:dyDescent="0.25">
      <c r="A182" s="105">
        <v>870</v>
      </c>
      <c r="B182" s="105">
        <v>978</v>
      </c>
      <c r="C182" s="103"/>
      <c r="D182" s="104" t="s">
        <v>203</v>
      </c>
      <c r="E182" s="101">
        <v>11</v>
      </c>
      <c r="F182" s="101">
        <v>0</v>
      </c>
      <c r="G182" s="101">
        <v>2</v>
      </c>
      <c r="H182" s="101">
        <v>1</v>
      </c>
      <c r="I182" s="101">
        <v>2</v>
      </c>
      <c r="J182" s="101">
        <v>0</v>
      </c>
      <c r="K182" s="101">
        <v>6</v>
      </c>
      <c r="L182" s="101">
        <v>20</v>
      </c>
      <c r="M182" s="101">
        <v>0</v>
      </c>
      <c r="N182" s="101">
        <v>0</v>
      </c>
      <c r="O182" s="101">
        <v>29</v>
      </c>
      <c r="P182" s="101">
        <f t="shared" si="5"/>
        <v>71</v>
      </c>
    </row>
    <row r="183" spans="1:16" ht="12.75" customHeight="1" x14ac:dyDescent="0.25">
      <c r="A183" s="105">
        <v>871</v>
      </c>
      <c r="B183" s="105">
        <v>979</v>
      </c>
      <c r="C183" s="103"/>
      <c r="D183" s="104" t="s">
        <v>204</v>
      </c>
      <c r="E183" s="101">
        <v>5</v>
      </c>
      <c r="F183" s="101">
        <v>0</v>
      </c>
      <c r="G183" s="101">
        <v>0</v>
      </c>
      <c r="H183" s="101" t="s">
        <v>1301</v>
      </c>
      <c r="I183" s="101">
        <v>0</v>
      </c>
      <c r="J183" s="101">
        <v>0</v>
      </c>
      <c r="K183" s="101">
        <v>0</v>
      </c>
      <c r="L183" s="101">
        <v>0</v>
      </c>
      <c r="M183" s="101">
        <v>0</v>
      </c>
      <c r="N183" s="101">
        <v>0</v>
      </c>
      <c r="O183" s="101">
        <v>8</v>
      </c>
      <c r="P183" s="101">
        <f t="shared" si="5"/>
        <v>13</v>
      </c>
    </row>
    <row r="184" spans="1:16" ht="12.75" customHeight="1" x14ac:dyDescent="0.25">
      <c r="A184" s="105">
        <v>873</v>
      </c>
      <c r="B184" s="105">
        <v>981</v>
      </c>
      <c r="C184" s="103"/>
      <c r="D184" s="104" t="s">
        <v>205</v>
      </c>
      <c r="E184" s="101">
        <v>1</v>
      </c>
      <c r="F184" s="101">
        <v>0</v>
      </c>
      <c r="G184" s="101">
        <v>3</v>
      </c>
      <c r="H184" s="101">
        <v>1</v>
      </c>
      <c r="I184" s="101">
        <v>12</v>
      </c>
      <c r="J184" s="101">
        <v>7</v>
      </c>
      <c r="K184" s="101">
        <v>1</v>
      </c>
      <c r="L184" s="101">
        <v>3</v>
      </c>
      <c r="M184" s="101">
        <v>0</v>
      </c>
      <c r="N184" s="101">
        <v>0</v>
      </c>
      <c r="O184" s="101">
        <v>29</v>
      </c>
      <c r="P184" s="101">
        <f t="shared" si="5"/>
        <v>57</v>
      </c>
    </row>
    <row r="185" spans="1:16" ht="12.75" customHeight="1" x14ac:dyDescent="0.25">
      <c r="A185" s="105">
        <v>877</v>
      </c>
      <c r="B185" s="105">
        <v>983</v>
      </c>
      <c r="C185" s="103"/>
      <c r="D185" s="104" t="s">
        <v>206</v>
      </c>
      <c r="E185" s="101">
        <v>36</v>
      </c>
      <c r="F185" s="101">
        <v>0</v>
      </c>
      <c r="G185" s="101">
        <v>0</v>
      </c>
      <c r="H185" s="101">
        <v>0</v>
      </c>
      <c r="I185" s="101">
        <v>0</v>
      </c>
      <c r="J185" s="101">
        <v>202</v>
      </c>
      <c r="K185" s="101">
        <v>2</v>
      </c>
      <c r="L185" s="101">
        <v>42</v>
      </c>
      <c r="M185" s="101">
        <v>0</v>
      </c>
      <c r="N185" s="101">
        <v>0</v>
      </c>
      <c r="O185" s="101">
        <v>0</v>
      </c>
      <c r="P185" s="101">
        <f t="shared" si="5"/>
        <v>282</v>
      </c>
    </row>
    <row r="186" spans="1:16" ht="12.75" customHeight="1" x14ac:dyDescent="0.25">
      <c r="A186" s="105">
        <v>879</v>
      </c>
      <c r="B186" s="105">
        <v>985</v>
      </c>
      <c r="C186" s="103"/>
      <c r="D186" s="104" t="s">
        <v>207</v>
      </c>
      <c r="E186" s="101">
        <v>0</v>
      </c>
      <c r="F186" s="101">
        <v>12</v>
      </c>
      <c r="G186" s="101">
        <v>0</v>
      </c>
      <c r="H186" s="101">
        <v>5</v>
      </c>
      <c r="I186" s="101">
        <v>3080</v>
      </c>
      <c r="J186" s="101">
        <v>65</v>
      </c>
      <c r="K186" s="101">
        <v>15</v>
      </c>
      <c r="L186" s="101">
        <v>29</v>
      </c>
      <c r="M186" s="101">
        <v>0</v>
      </c>
      <c r="N186" s="101">
        <v>0</v>
      </c>
      <c r="O186" s="101">
        <v>8</v>
      </c>
      <c r="P186" s="101">
        <f t="shared" si="5"/>
        <v>3214</v>
      </c>
    </row>
    <row r="187" spans="1:16" ht="12.75" customHeight="1" x14ac:dyDescent="0.25">
      <c r="A187" s="108"/>
      <c r="B187" s="108"/>
      <c r="C187" s="103"/>
      <c r="D187" s="108" t="s">
        <v>1302</v>
      </c>
      <c r="E187" s="101">
        <v>0</v>
      </c>
      <c r="F187" s="101">
        <v>0</v>
      </c>
      <c r="G187" s="101">
        <v>0</v>
      </c>
      <c r="H187" s="101">
        <v>0</v>
      </c>
      <c r="I187" s="101">
        <v>0</v>
      </c>
      <c r="J187" s="101">
        <v>0</v>
      </c>
      <c r="K187" s="101">
        <v>0</v>
      </c>
      <c r="L187" s="101">
        <v>1</v>
      </c>
      <c r="M187" s="101">
        <v>0</v>
      </c>
      <c r="N187" s="101">
        <v>0</v>
      </c>
      <c r="O187" s="101">
        <v>0</v>
      </c>
      <c r="P187" s="101">
        <f t="shared" si="5"/>
        <v>1</v>
      </c>
    </row>
    <row r="188" spans="1:16" ht="12.75" customHeight="1" x14ac:dyDescent="0.25">
      <c r="A188" s="108"/>
      <c r="B188" s="108"/>
      <c r="C188" s="103"/>
      <c r="D188" s="108" t="s">
        <v>1303</v>
      </c>
      <c r="E188" s="101">
        <v>0</v>
      </c>
      <c r="F188" s="101">
        <v>0</v>
      </c>
      <c r="G188" s="101">
        <v>0</v>
      </c>
      <c r="H188" s="101">
        <v>0</v>
      </c>
      <c r="I188" s="101">
        <v>0</v>
      </c>
      <c r="J188" s="101">
        <v>1</v>
      </c>
      <c r="K188" s="101">
        <v>0</v>
      </c>
      <c r="L188" s="101">
        <v>0</v>
      </c>
      <c r="M188" s="101">
        <v>0</v>
      </c>
      <c r="N188" s="101">
        <v>0</v>
      </c>
      <c r="O188" s="101">
        <v>0</v>
      </c>
      <c r="P188" s="101">
        <f t="shared" si="5"/>
        <v>1</v>
      </c>
    </row>
    <row r="189" spans="1:16" ht="12.75" customHeight="1" x14ac:dyDescent="0.25">
      <c r="A189" s="108"/>
      <c r="B189" s="108"/>
      <c r="C189" s="103"/>
      <c r="D189" s="108"/>
    </row>
    <row r="190" spans="1:16" ht="12.75" customHeight="1" x14ac:dyDescent="0.25">
      <c r="A190" s="108"/>
      <c r="B190" s="108"/>
      <c r="C190" s="109"/>
      <c r="D190" s="108"/>
      <c r="O190" s="101" t="s">
        <v>1304</v>
      </c>
      <c r="P190" s="101">
        <f>SUM(P2:P186)</f>
        <v>61632</v>
      </c>
    </row>
    <row r="191" spans="1:16" ht="12.75" customHeight="1" x14ac:dyDescent="0.25">
      <c r="A191" s="108"/>
      <c r="B191" s="108"/>
      <c r="C191" s="109"/>
      <c r="D191" s="108"/>
      <c r="O191" s="101" t="s">
        <v>1305</v>
      </c>
      <c r="P191" s="101">
        <v>91</v>
      </c>
    </row>
    <row r="192" spans="1:16" ht="12.75" customHeight="1" x14ac:dyDescent="0.25">
      <c r="A192" s="108"/>
      <c r="B192" s="108"/>
      <c r="C192" s="110"/>
      <c r="D192" s="108"/>
    </row>
    <row r="193" spans="1:4" ht="12.75" customHeight="1" x14ac:dyDescent="0.25">
      <c r="A193" s="108"/>
      <c r="B193" s="108"/>
      <c r="C193" s="111"/>
      <c r="D193" s="108"/>
    </row>
    <row r="194" spans="1:4" ht="12.75" customHeight="1" x14ac:dyDescent="0.25">
      <c r="A194" s="108"/>
      <c r="B194" s="108"/>
      <c r="C194" s="111"/>
      <c r="D194" s="108"/>
    </row>
    <row r="195" spans="1:4" ht="12.75" customHeight="1" x14ac:dyDescent="0.25">
      <c r="A195" s="108"/>
      <c r="B195" s="108"/>
      <c r="C195" s="111"/>
      <c r="D195" s="108"/>
    </row>
    <row r="196" spans="1:4" ht="12.75" customHeight="1" x14ac:dyDescent="0.25">
      <c r="A196" s="108"/>
      <c r="B196" s="108"/>
      <c r="C196" s="112"/>
      <c r="D196" s="108"/>
    </row>
    <row r="197" spans="1:4" ht="12.75" customHeight="1" x14ac:dyDescent="0.25">
      <c r="A197" s="108"/>
      <c r="B197" s="108"/>
      <c r="C197" s="112"/>
      <c r="D197" s="108"/>
    </row>
    <row r="198" spans="1:4" ht="12.75" customHeight="1" x14ac:dyDescent="0.25">
      <c r="A198" s="108"/>
      <c r="B198" s="108"/>
      <c r="C198" s="111"/>
      <c r="D198" s="108"/>
    </row>
    <row r="199" spans="1:4" ht="12.75" customHeight="1" x14ac:dyDescent="0.25">
      <c r="A199" s="108"/>
      <c r="B199" s="108"/>
      <c r="C199" s="111"/>
      <c r="D199" s="108"/>
    </row>
    <row r="200" spans="1:4" ht="12.75" customHeight="1" x14ac:dyDescent="0.25">
      <c r="A200" s="108"/>
      <c r="B200" s="108"/>
      <c r="C200" s="111"/>
      <c r="D200" s="108"/>
    </row>
    <row r="201" spans="1:4" ht="12.75" customHeight="1" x14ac:dyDescent="0.25">
      <c r="A201" s="108"/>
      <c r="B201" s="108"/>
      <c r="C201" s="111"/>
      <c r="D201" s="108"/>
    </row>
    <row r="202" spans="1:4" ht="12.75" customHeight="1" x14ac:dyDescent="0.25">
      <c r="A202" s="108"/>
      <c r="B202" s="108"/>
      <c r="C202" s="111"/>
      <c r="D202" s="108"/>
    </row>
    <row r="203" spans="1:4" ht="12.75" customHeight="1" x14ac:dyDescent="0.25">
      <c r="A203" s="108"/>
      <c r="B203" s="108"/>
      <c r="C203" s="111"/>
      <c r="D203" s="108"/>
    </row>
    <row r="204" spans="1:4" ht="12.75" customHeight="1" x14ac:dyDescent="0.25">
      <c r="A204" s="108"/>
      <c r="B204" s="108"/>
      <c r="C204" s="111"/>
      <c r="D204" s="108"/>
    </row>
    <row r="205" spans="1:4" ht="12.75" customHeight="1" x14ac:dyDescent="0.25">
      <c r="A205" s="108"/>
      <c r="B205" s="108"/>
      <c r="C205" s="111"/>
      <c r="D205" s="108"/>
    </row>
    <row r="206" spans="1:4" ht="12.75" customHeight="1" x14ac:dyDescent="0.25">
      <c r="A206" s="108"/>
      <c r="B206" s="108"/>
      <c r="C206" s="111"/>
      <c r="D206" s="108"/>
    </row>
    <row r="207" spans="1:4" ht="12.75" customHeight="1" x14ac:dyDescent="0.25">
      <c r="A207" s="108"/>
      <c r="B207" s="108"/>
      <c r="C207" s="111"/>
      <c r="D207" s="108"/>
    </row>
    <row r="208" spans="1:4" ht="12.75" customHeight="1" x14ac:dyDescent="0.25">
      <c r="A208" s="108"/>
      <c r="B208" s="108"/>
      <c r="C208" s="111"/>
      <c r="D208" s="108"/>
    </row>
    <row r="209" spans="1:4" ht="12.75" customHeight="1" x14ac:dyDescent="0.25">
      <c r="A209" s="108"/>
      <c r="B209" s="108"/>
      <c r="C209" s="111"/>
      <c r="D209" s="108"/>
    </row>
    <row r="210" spans="1:4" ht="12.75" customHeight="1" x14ac:dyDescent="0.25">
      <c r="A210" s="108"/>
      <c r="B210" s="108"/>
      <c r="C210" s="111"/>
      <c r="D210" s="108"/>
    </row>
    <row r="211" spans="1:4" ht="12.75" customHeight="1" x14ac:dyDescent="0.25">
      <c r="A211" s="108"/>
      <c r="B211" s="108"/>
      <c r="C211" s="111"/>
      <c r="D211" s="108"/>
    </row>
    <row r="212" spans="1:4" ht="12.75" customHeight="1" x14ac:dyDescent="0.25">
      <c r="A212" s="108"/>
      <c r="B212" s="108"/>
      <c r="C212" s="111"/>
      <c r="D212" s="108"/>
    </row>
    <row r="213" spans="1:4" ht="12.75" customHeight="1" x14ac:dyDescent="0.25">
      <c r="A213" s="108"/>
      <c r="B213" s="108"/>
      <c r="C213" s="111"/>
      <c r="D213" s="108"/>
    </row>
    <row r="214" spans="1:4" ht="12.75" customHeight="1" x14ac:dyDescent="0.25">
      <c r="A214" s="108"/>
      <c r="B214" s="108"/>
      <c r="C214" s="111"/>
      <c r="D214" s="108"/>
    </row>
    <row r="215" spans="1:4" ht="12.75" customHeight="1" x14ac:dyDescent="0.25">
      <c r="A215" s="108"/>
      <c r="B215" s="108"/>
      <c r="C215" s="111"/>
      <c r="D215" s="108"/>
    </row>
    <row r="216" spans="1:4" ht="12.75" customHeight="1" x14ac:dyDescent="0.25">
      <c r="A216" s="108"/>
      <c r="B216" s="108"/>
      <c r="C216" s="111"/>
      <c r="D216" s="108"/>
    </row>
    <row r="217" spans="1:4" ht="12.75" customHeight="1" x14ac:dyDescent="0.25">
      <c r="A217" s="108"/>
      <c r="B217" s="108"/>
      <c r="C217" s="111"/>
      <c r="D217" s="108"/>
    </row>
    <row r="218" spans="1:4" ht="12.75" customHeight="1" x14ac:dyDescent="0.25">
      <c r="A218" s="108"/>
      <c r="B218" s="108"/>
      <c r="C218" s="111"/>
      <c r="D218" s="108"/>
    </row>
    <row r="219" spans="1:4" ht="12.75" customHeight="1" x14ac:dyDescent="0.25">
      <c r="A219" s="108"/>
      <c r="B219" s="108"/>
      <c r="C219" s="111"/>
      <c r="D219" s="108"/>
    </row>
    <row r="220" spans="1:4" ht="12.75" customHeight="1" x14ac:dyDescent="0.25">
      <c r="A220" s="108"/>
      <c r="B220" s="108"/>
      <c r="C220" s="111"/>
      <c r="D220" s="108"/>
    </row>
    <row r="221" spans="1:4" ht="12.75" customHeight="1" x14ac:dyDescent="0.25">
      <c r="A221" s="108"/>
      <c r="B221" s="108"/>
      <c r="C221" s="111"/>
      <c r="D221" s="108"/>
    </row>
    <row r="222" spans="1:4" ht="12.75" customHeight="1" x14ac:dyDescent="0.25">
      <c r="A222" s="108"/>
      <c r="B222" s="108"/>
      <c r="C222" s="111"/>
      <c r="D222" s="108"/>
    </row>
    <row r="223" spans="1:4" ht="12.75" customHeight="1" x14ac:dyDescent="0.25">
      <c r="A223" s="108"/>
      <c r="B223" s="108"/>
      <c r="C223" s="111"/>
      <c r="D223" s="108"/>
    </row>
    <row r="224" spans="1:4" ht="12.75" customHeight="1" x14ac:dyDescent="0.25">
      <c r="A224" s="108"/>
      <c r="B224" s="108"/>
      <c r="C224" s="111"/>
      <c r="D224" s="108"/>
    </row>
    <row r="225" spans="1:4" ht="12.75" customHeight="1" x14ac:dyDescent="0.25">
      <c r="A225" s="108"/>
      <c r="B225" s="108"/>
      <c r="C225" s="111"/>
      <c r="D225" s="108"/>
    </row>
    <row r="226" spans="1:4" ht="12.75" customHeight="1" x14ac:dyDescent="0.25">
      <c r="A226" s="108"/>
      <c r="B226" s="108"/>
      <c r="C226" s="111"/>
      <c r="D226" s="108"/>
    </row>
    <row r="227" spans="1:4" ht="12.75" customHeight="1" x14ac:dyDescent="0.25">
      <c r="A227" s="108"/>
      <c r="B227" s="108"/>
      <c r="C227" s="111"/>
      <c r="D227" s="108"/>
    </row>
    <row r="228" spans="1:4" ht="12.75" customHeight="1" x14ac:dyDescent="0.25">
      <c r="A228" s="108"/>
      <c r="B228" s="108"/>
      <c r="C228" s="111"/>
      <c r="D228" s="108"/>
    </row>
    <row r="229" spans="1:4" ht="12.75" customHeight="1" x14ac:dyDescent="0.25">
      <c r="A229" s="108"/>
      <c r="B229" s="108"/>
      <c r="C229" s="111"/>
      <c r="D229" s="108"/>
    </row>
    <row r="230" spans="1:4" ht="12.75" customHeight="1" x14ac:dyDescent="0.25">
      <c r="A230" s="108"/>
      <c r="B230" s="108"/>
      <c r="C230" s="111"/>
      <c r="D230" s="108"/>
    </row>
    <row r="231" spans="1:4" ht="12.75" customHeight="1" x14ac:dyDescent="0.25">
      <c r="A231" s="108"/>
      <c r="B231" s="108"/>
      <c r="C231" s="111"/>
      <c r="D231" s="108"/>
    </row>
    <row r="232" spans="1:4" ht="12.75" customHeight="1" x14ac:dyDescent="0.25">
      <c r="A232" s="108"/>
      <c r="B232" s="108"/>
      <c r="C232" s="111"/>
      <c r="D232" s="108"/>
    </row>
    <row r="233" spans="1:4" ht="12.75" customHeight="1" x14ac:dyDescent="0.25">
      <c r="A233" s="108"/>
      <c r="B233" s="108"/>
      <c r="C233" s="111"/>
      <c r="D233" s="108"/>
    </row>
    <row r="234" spans="1:4" ht="12.75" customHeight="1" x14ac:dyDescent="0.25">
      <c r="A234" s="108"/>
      <c r="B234" s="108"/>
      <c r="C234" s="111"/>
      <c r="D234" s="108"/>
    </row>
    <row r="235" spans="1:4" ht="12.75" customHeight="1" x14ac:dyDescent="0.25">
      <c r="A235" s="108"/>
      <c r="B235" s="108"/>
      <c r="C235" s="111"/>
      <c r="D235" s="108"/>
    </row>
    <row r="236" spans="1:4" ht="12.75" customHeight="1" x14ac:dyDescent="0.25">
      <c r="A236" s="108"/>
      <c r="B236" s="108"/>
      <c r="C236" s="111"/>
      <c r="D236" s="108"/>
    </row>
    <row r="237" spans="1:4" ht="12.75" customHeight="1" x14ac:dyDescent="0.25">
      <c r="A237" s="108"/>
      <c r="B237" s="108"/>
      <c r="C237" s="111"/>
      <c r="D237" s="108"/>
    </row>
    <row r="238" spans="1:4" ht="12.75" customHeight="1" x14ac:dyDescent="0.25">
      <c r="A238" s="108"/>
      <c r="B238" s="108"/>
      <c r="C238" s="111"/>
      <c r="D238" s="108"/>
    </row>
    <row r="239" spans="1:4" ht="12.75" customHeight="1" x14ac:dyDescent="0.25">
      <c r="A239" s="108"/>
      <c r="B239" s="108"/>
      <c r="C239" s="111"/>
      <c r="D239" s="108"/>
    </row>
    <row r="240" spans="1:4" ht="12.75" customHeight="1" x14ac:dyDescent="0.25">
      <c r="A240" s="108"/>
      <c r="B240" s="108"/>
      <c r="C240" s="111"/>
      <c r="D240" s="108"/>
    </row>
    <row r="241" spans="1:4" ht="12.75" customHeight="1" x14ac:dyDescent="0.25">
      <c r="A241" s="108"/>
      <c r="B241" s="108"/>
      <c r="C241" s="111"/>
      <c r="D241" s="108"/>
    </row>
    <row r="242" spans="1:4" ht="12.75" customHeight="1" x14ac:dyDescent="0.25">
      <c r="A242" s="108"/>
      <c r="B242" s="108"/>
      <c r="C242" s="111"/>
      <c r="D242" s="108"/>
    </row>
    <row r="243" spans="1:4" ht="12.75" customHeight="1" x14ac:dyDescent="0.25">
      <c r="A243" s="108"/>
      <c r="B243" s="108"/>
      <c r="C243" s="111"/>
      <c r="D243" s="108"/>
    </row>
    <row r="244" spans="1:4" ht="12.75" customHeight="1" x14ac:dyDescent="0.25">
      <c r="A244" s="108"/>
      <c r="B244" s="108"/>
      <c r="C244" s="111"/>
      <c r="D244" s="108"/>
    </row>
    <row r="245" spans="1:4" ht="12.75" customHeight="1" x14ac:dyDescent="0.25">
      <c r="A245" s="108"/>
      <c r="B245" s="108"/>
      <c r="C245" s="111"/>
      <c r="D245" s="108"/>
    </row>
    <row r="246" spans="1:4" ht="12.75" customHeight="1" x14ac:dyDescent="0.25">
      <c r="A246" s="108"/>
      <c r="B246" s="108"/>
      <c r="C246" s="111"/>
      <c r="D246" s="108"/>
    </row>
    <row r="247" spans="1:4" ht="12.75" customHeight="1" x14ac:dyDescent="0.25">
      <c r="A247" s="108"/>
      <c r="B247" s="108"/>
      <c r="C247" s="111"/>
      <c r="D247" s="108"/>
    </row>
    <row r="248" spans="1:4" ht="12.75" customHeight="1" x14ac:dyDescent="0.25">
      <c r="A248" s="108"/>
      <c r="B248" s="108"/>
      <c r="C248" s="111"/>
      <c r="D248" s="108"/>
    </row>
    <row r="249" spans="1:4" ht="12.75" customHeight="1" x14ac:dyDescent="0.25">
      <c r="A249" s="108"/>
      <c r="B249" s="108"/>
      <c r="C249" s="111"/>
      <c r="D249" s="108"/>
    </row>
    <row r="250" spans="1:4" ht="12.75" customHeight="1" x14ac:dyDescent="0.25">
      <c r="A250" s="108"/>
      <c r="B250" s="108"/>
      <c r="C250" s="111"/>
      <c r="D250" s="108"/>
    </row>
    <row r="251" spans="1:4" ht="12.75" customHeight="1" x14ac:dyDescent="0.25">
      <c r="A251" s="108"/>
      <c r="B251" s="108"/>
      <c r="C251" s="111"/>
      <c r="D251" s="108"/>
    </row>
    <row r="252" spans="1:4" ht="12.75" customHeight="1" x14ac:dyDescent="0.25">
      <c r="A252" s="108"/>
      <c r="B252" s="108"/>
      <c r="C252" s="111"/>
      <c r="D252" s="108"/>
    </row>
    <row r="253" spans="1:4" ht="12.75" customHeight="1" x14ac:dyDescent="0.25">
      <c r="A253" s="108"/>
      <c r="B253" s="108"/>
      <c r="C253" s="111"/>
      <c r="D253" s="108"/>
    </row>
    <row r="254" spans="1:4" ht="12.75" customHeight="1" x14ac:dyDescent="0.25">
      <c r="A254" s="108"/>
      <c r="B254" s="108"/>
      <c r="C254" s="111"/>
      <c r="D254" s="108"/>
    </row>
    <row r="255" spans="1:4" ht="12.75" customHeight="1" x14ac:dyDescent="0.25">
      <c r="A255" s="108"/>
      <c r="B255" s="108"/>
      <c r="C255" s="111"/>
      <c r="D255" s="108"/>
    </row>
    <row r="256" spans="1:4" ht="12.75" customHeight="1" x14ac:dyDescent="0.25">
      <c r="A256" s="108"/>
      <c r="B256" s="108"/>
      <c r="C256" s="111"/>
      <c r="D256" s="108"/>
    </row>
    <row r="257" spans="1:4" ht="12.75" customHeight="1" x14ac:dyDescent="0.25">
      <c r="A257" s="108"/>
      <c r="B257" s="108"/>
      <c r="C257" s="111"/>
      <c r="D257" s="108"/>
    </row>
    <row r="258" spans="1:4" ht="12.75" customHeight="1" x14ac:dyDescent="0.25">
      <c r="A258" s="108"/>
      <c r="B258" s="108"/>
      <c r="C258" s="111"/>
      <c r="D258" s="108"/>
    </row>
    <row r="259" spans="1:4" ht="12.75" customHeight="1" x14ac:dyDescent="0.25">
      <c r="A259" s="108"/>
      <c r="B259" s="108"/>
      <c r="C259" s="111"/>
      <c r="D259" s="108"/>
    </row>
    <row r="260" spans="1:4" ht="12.75" customHeight="1" x14ac:dyDescent="0.25">
      <c r="A260" s="108"/>
      <c r="B260" s="108"/>
      <c r="C260" s="111"/>
      <c r="D260" s="108"/>
    </row>
    <row r="261" spans="1:4" ht="12.75" customHeight="1" x14ac:dyDescent="0.25">
      <c r="A261" s="108"/>
      <c r="B261" s="108"/>
      <c r="C261" s="111"/>
      <c r="D261" s="108"/>
    </row>
    <row r="262" spans="1:4" ht="12.75" customHeight="1" x14ac:dyDescent="0.25">
      <c r="A262" s="108"/>
      <c r="B262" s="108"/>
      <c r="C262" s="111"/>
      <c r="D262" s="108"/>
    </row>
    <row r="263" spans="1:4" ht="12.75" customHeight="1" x14ac:dyDescent="0.25">
      <c r="A263" s="108"/>
      <c r="B263" s="108"/>
      <c r="C263" s="111"/>
      <c r="D263" s="108"/>
    </row>
    <row r="264" spans="1:4" ht="12.75" customHeight="1" x14ac:dyDescent="0.25">
      <c r="A264" s="108"/>
      <c r="B264" s="108"/>
      <c r="C264" s="111"/>
      <c r="D264" s="108"/>
    </row>
    <row r="265" spans="1:4" ht="12.75" customHeight="1" x14ac:dyDescent="0.25">
      <c r="A265" s="108"/>
      <c r="B265" s="108"/>
      <c r="C265" s="111"/>
      <c r="D265" s="108"/>
    </row>
    <row r="266" spans="1:4" ht="12.75" customHeight="1" x14ac:dyDescent="0.25">
      <c r="A266" s="108"/>
      <c r="B266" s="108"/>
      <c r="C266" s="111"/>
      <c r="D266" s="108"/>
    </row>
    <row r="267" spans="1:4" ht="12.75" customHeight="1" x14ac:dyDescent="0.25">
      <c r="A267" s="108"/>
      <c r="B267" s="108"/>
      <c r="C267" s="111"/>
      <c r="D267" s="108"/>
    </row>
    <row r="268" spans="1:4" ht="12.75" customHeight="1" x14ac:dyDescent="0.25">
      <c r="A268" s="108"/>
      <c r="B268" s="108"/>
      <c r="C268" s="111"/>
      <c r="D268" s="108"/>
    </row>
    <row r="269" spans="1:4" ht="12.75" customHeight="1" x14ac:dyDescent="0.25">
      <c r="A269" s="108"/>
      <c r="B269" s="108"/>
      <c r="C269" s="111"/>
      <c r="D269" s="108"/>
    </row>
    <row r="270" spans="1:4" ht="12.75" customHeight="1" x14ac:dyDescent="0.25">
      <c r="A270" s="108"/>
      <c r="B270" s="108"/>
      <c r="C270" s="111"/>
      <c r="D270" s="108"/>
    </row>
    <row r="271" spans="1:4" ht="12.75" customHeight="1" x14ac:dyDescent="0.25">
      <c r="A271" s="108"/>
      <c r="B271" s="108"/>
      <c r="C271" s="111"/>
      <c r="D271" s="108"/>
    </row>
    <row r="272" spans="1:4" ht="12.75" customHeight="1" x14ac:dyDescent="0.25">
      <c r="A272" s="108"/>
      <c r="B272" s="108"/>
      <c r="C272" s="111"/>
      <c r="D272" s="108"/>
    </row>
    <row r="273" spans="1:4" ht="12.75" customHeight="1" x14ac:dyDescent="0.25">
      <c r="A273" s="108"/>
      <c r="B273" s="108"/>
      <c r="C273" s="111"/>
      <c r="D273" s="108"/>
    </row>
    <row r="274" spans="1:4" ht="12.75" customHeight="1" x14ac:dyDescent="0.25">
      <c r="A274" s="108"/>
      <c r="B274" s="108"/>
      <c r="C274" s="111"/>
      <c r="D274" s="108"/>
    </row>
    <row r="275" spans="1:4" ht="12.75" customHeight="1" x14ac:dyDescent="0.25">
      <c r="A275" s="108"/>
      <c r="B275" s="108"/>
      <c r="C275" s="111"/>
      <c r="D275" s="108"/>
    </row>
    <row r="276" spans="1:4" ht="12.75" customHeight="1" x14ac:dyDescent="0.25">
      <c r="A276" s="108"/>
      <c r="B276" s="108"/>
      <c r="C276" s="111"/>
      <c r="D276" s="108"/>
    </row>
    <row r="277" spans="1:4" ht="12.75" customHeight="1" x14ac:dyDescent="0.25">
      <c r="A277" s="108"/>
      <c r="B277" s="108"/>
      <c r="C277" s="111"/>
      <c r="D277" s="108"/>
    </row>
    <row r="278" spans="1:4" ht="12.75" customHeight="1" x14ac:dyDescent="0.25">
      <c r="A278" s="108"/>
      <c r="B278" s="108"/>
      <c r="C278" s="111"/>
      <c r="D278" s="108"/>
    </row>
    <row r="279" spans="1:4" ht="12.75" customHeight="1" x14ac:dyDescent="0.25">
      <c r="A279" s="108"/>
      <c r="B279" s="108"/>
      <c r="C279" s="111"/>
      <c r="D279" s="108"/>
    </row>
    <row r="280" spans="1:4" ht="12.75" customHeight="1" x14ac:dyDescent="0.25">
      <c r="A280" s="108"/>
      <c r="B280" s="108"/>
      <c r="C280" s="111"/>
      <c r="D280" s="108"/>
    </row>
    <row r="281" spans="1:4" ht="12.75" customHeight="1" x14ac:dyDescent="0.25">
      <c r="A281" s="108"/>
      <c r="B281" s="108"/>
      <c r="C281" s="111"/>
      <c r="D281" s="108"/>
    </row>
    <row r="282" spans="1:4" ht="12.75" customHeight="1" x14ac:dyDescent="0.25">
      <c r="A282" s="108"/>
      <c r="B282" s="108"/>
      <c r="C282" s="111"/>
      <c r="D282" s="108"/>
    </row>
    <row r="283" spans="1:4" ht="12.75" customHeight="1" x14ac:dyDescent="0.25">
      <c r="A283" s="108"/>
      <c r="B283" s="108"/>
      <c r="C283" s="111"/>
      <c r="D283" s="108"/>
    </row>
    <row r="284" spans="1:4" ht="12.75" customHeight="1" x14ac:dyDescent="0.25">
      <c r="A284" s="108"/>
      <c r="B284" s="108"/>
      <c r="C284" s="111"/>
      <c r="D284" s="108"/>
    </row>
    <row r="285" spans="1:4" ht="12.75" customHeight="1" x14ac:dyDescent="0.25">
      <c r="A285" s="108"/>
      <c r="B285" s="108"/>
      <c r="C285" s="111"/>
      <c r="D285" s="108"/>
    </row>
    <row r="286" spans="1:4" ht="12.75" customHeight="1" x14ac:dyDescent="0.25">
      <c r="A286" s="108"/>
      <c r="B286" s="108"/>
      <c r="C286" s="111"/>
      <c r="D286" s="108"/>
    </row>
    <row r="287" spans="1:4" ht="12.75" customHeight="1" x14ac:dyDescent="0.25">
      <c r="A287" s="108"/>
      <c r="B287" s="108"/>
      <c r="C287" s="111"/>
      <c r="D287" s="108"/>
    </row>
    <row r="288" spans="1:4" ht="12.75" customHeight="1" x14ac:dyDescent="0.25">
      <c r="A288" s="108"/>
      <c r="B288" s="108"/>
      <c r="C288" s="111"/>
      <c r="D288" s="108"/>
    </row>
    <row r="289" spans="1:4" ht="12.75" customHeight="1" x14ac:dyDescent="0.25">
      <c r="A289" s="108"/>
      <c r="B289" s="108"/>
      <c r="C289" s="111"/>
      <c r="D289" s="108"/>
    </row>
    <row r="290" spans="1:4" ht="12.75" customHeight="1" x14ac:dyDescent="0.25">
      <c r="A290" s="108"/>
      <c r="B290" s="108"/>
      <c r="C290" s="111"/>
      <c r="D290" s="108"/>
    </row>
    <row r="291" spans="1:4" ht="12.75" customHeight="1" x14ac:dyDescent="0.25">
      <c r="A291" s="108"/>
      <c r="B291" s="108"/>
      <c r="C291" s="111"/>
      <c r="D291" s="108"/>
    </row>
    <row r="292" spans="1:4" ht="12.75" customHeight="1" x14ac:dyDescent="0.25">
      <c r="A292" s="108"/>
      <c r="B292" s="108"/>
      <c r="C292" s="111"/>
      <c r="D292" s="108"/>
    </row>
    <row r="293" spans="1:4" ht="12.75" customHeight="1" x14ac:dyDescent="0.25">
      <c r="A293" s="108"/>
      <c r="B293" s="108"/>
      <c r="C293" s="111"/>
      <c r="D293" s="108"/>
    </row>
    <row r="294" spans="1:4" ht="12.75" customHeight="1" x14ac:dyDescent="0.25">
      <c r="A294" s="108"/>
      <c r="B294" s="108"/>
      <c r="C294" s="111"/>
      <c r="D294" s="108"/>
    </row>
    <row r="295" spans="1:4" ht="12.75" customHeight="1" x14ac:dyDescent="0.25">
      <c r="A295" s="108"/>
      <c r="B295" s="108"/>
      <c r="C295" s="111"/>
      <c r="D295" s="108"/>
    </row>
    <row r="296" spans="1:4" ht="12.75" customHeight="1" x14ac:dyDescent="0.25">
      <c r="A296" s="108"/>
      <c r="B296" s="108"/>
      <c r="C296" s="111"/>
      <c r="D296" s="108"/>
    </row>
    <row r="297" spans="1:4" ht="12.75" customHeight="1" x14ac:dyDescent="0.25">
      <c r="A297" s="108"/>
      <c r="B297" s="108"/>
      <c r="C297" s="111"/>
      <c r="D297" s="108"/>
    </row>
    <row r="298" spans="1:4" ht="12.75" customHeight="1" x14ac:dyDescent="0.25">
      <c r="A298" s="108"/>
      <c r="B298" s="108"/>
      <c r="C298" s="111"/>
      <c r="D298" s="108"/>
    </row>
    <row r="299" spans="1:4" ht="12.75" customHeight="1" x14ac:dyDescent="0.25">
      <c r="A299" s="108"/>
      <c r="B299" s="108"/>
      <c r="C299" s="111"/>
      <c r="D299" s="108"/>
    </row>
    <row r="300" spans="1:4" ht="12.75" customHeight="1" x14ac:dyDescent="0.25">
      <c r="A300" s="108"/>
      <c r="B300" s="108"/>
      <c r="C300" s="111"/>
      <c r="D300" s="108"/>
    </row>
    <row r="301" spans="1:4" ht="12.75" customHeight="1" x14ac:dyDescent="0.25">
      <c r="A301" s="108"/>
      <c r="B301" s="108"/>
      <c r="C301" s="111"/>
      <c r="D301" s="108"/>
    </row>
    <row r="302" spans="1:4" ht="12.75" customHeight="1" x14ac:dyDescent="0.25">
      <c r="A302" s="108"/>
      <c r="B302" s="108"/>
      <c r="C302" s="111"/>
      <c r="D302" s="108"/>
    </row>
    <row r="303" spans="1:4" ht="12.75" customHeight="1" x14ac:dyDescent="0.25">
      <c r="A303" s="108"/>
      <c r="B303" s="108"/>
      <c r="C303" s="111"/>
      <c r="D303" s="108"/>
    </row>
    <row r="304" spans="1:4" ht="12.75" customHeight="1" x14ac:dyDescent="0.25">
      <c r="A304" s="108"/>
      <c r="B304" s="108"/>
      <c r="C304" s="111"/>
      <c r="D304" s="108"/>
    </row>
    <row r="305" spans="1:4" ht="12.75" customHeight="1" x14ac:dyDescent="0.25">
      <c r="A305" s="108"/>
      <c r="B305" s="108"/>
      <c r="C305" s="111"/>
      <c r="D305" s="108"/>
    </row>
    <row r="306" spans="1:4" ht="12.75" customHeight="1" x14ac:dyDescent="0.25">
      <c r="A306" s="108"/>
      <c r="B306" s="108"/>
      <c r="C306" s="111"/>
      <c r="D306" s="108"/>
    </row>
    <row r="307" spans="1:4" ht="12.75" customHeight="1" x14ac:dyDescent="0.25">
      <c r="A307" s="108"/>
      <c r="B307" s="108"/>
      <c r="C307" s="111"/>
      <c r="D307" s="108"/>
    </row>
    <row r="308" spans="1:4" ht="12.75" customHeight="1" x14ac:dyDescent="0.25">
      <c r="A308" s="108"/>
      <c r="B308" s="108"/>
      <c r="C308" s="111"/>
      <c r="D308" s="108"/>
    </row>
    <row r="309" spans="1:4" ht="12.75" customHeight="1" x14ac:dyDescent="0.25">
      <c r="A309" s="108"/>
      <c r="B309" s="108"/>
      <c r="C309" s="111"/>
      <c r="D309" s="108"/>
    </row>
    <row r="310" spans="1:4" ht="12.75" customHeight="1" x14ac:dyDescent="0.25">
      <c r="A310" s="108"/>
      <c r="B310" s="108"/>
      <c r="C310" s="111"/>
      <c r="D310" s="108"/>
    </row>
    <row r="311" spans="1:4" ht="12.75" customHeight="1" x14ac:dyDescent="0.25">
      <c r="A311" s="108"/>
      <c r="B311" s="108"/>
      <c r="C311" s="111"/>
      <c r="D311" s="108"/>
    </row>
    <row r="312" spans="1:4" ht="12.75" customHeight="1" x14ac:dyDescent="0.25">
      <c r="A312" s="108"/>
      <c r="B312" s="108"/>
      <c r="C312" s="111"/>
      <c r="D312" s="108"/>
    </row>
    <row r="313" spans="1:4" ht="12.75" customHeight="1" x14ac:dyDescent="0.25">
      <c r="A313" s="108"/>
      <c r="B313" s="108"/>
      <c r="C313" s="111"/>
      <c r="D313" s="108"/>
    </row>
    <row r="314" spans="1:4" ht="12.75" customHeight="1" x14ac:dyDescent="0.25">
      <c r="A314" s="108"/>
      <c r="B314" s="108"/>
      <c r="C314" s="111"/>
      <c r="D314" s="108"/>
    </row>
    <row r="315" spans="1:4" ht="12.75" customHeight="1" x14ac:dyDescent="0.25">
      <c r="A315" s="108"/>
      <c r="B315" s="108"/>
      <c r="C315" s="111"/>
      <c r="D315" s="108"/>
    </row>
    <row r="316" spans="1:4" ht="12.75" customHeight="1" x14ac:dyDescent="0.25">
      <c r="A316" s="108"/>
      <c r="B316" s="108"/>
      <c r="C316" s="111"/>
      <c r="D316" s="108"/>
    </row>
    <row r="317" spans="1:4" ht="12.75" customHeight="1" x14ac:dyDescent="0.25">
      <c r="A317" s="108"/>
      <c r="B317" s="108"/>
      <c r="C317" s="111"/>
      <c r="D317" s="108"/>
    </row>
    <row r="318" spans="1:4" ht="12.75" customHeight="1" x14ac:dyDescent="0.25">
      <c r="A318" s="108"/>
      <c r="B318" s="108"/>
      <c r="C318" s="111"/>
      <c r="D318" s="108"/>
    </row>
    <row r="319" spans="1:4" ht="12.75" customHeight="1" x14ac:dyDescent="0.25">
      <c r="A319" s="108"/>
      <c r="B319" s="108"/>
      <c r="C319" s="111"/>
      <c r="D319" s="108"/>
    </row>
    <row r="320" spans="1:4" ht="12.75" customHeight="1" x14ac:dyDescent="0.25">
      <c r="A320" s="108"/>
      <c r="B320" s="108"/>
      <c r="C320" s="111"/>
      <c r="D320" s="108"/>
    </row>
    <row r="321" spans="1:4" ht="12.75" customHeight="1" x14ac:dyDescent="0.25">
      <c r="A321" s="108"/>
      <c r="B321" s="108"/>
      <c r="C321" s="111"/>
      <c r="D321" s="108"/>
    </row>
    <row r="322" spans="1:4" ht="12.75" customHeight="1" x14ac:dyDescent="0.25">
      <c r="A322" s="108"/>
      <c r="B322" s="108"/>
      <c r="C322" s="111"/>
      <c r="D322" s="108"/>
    </row>
    <row r="323" spans="1:4" ht="12.75" customHeight="1" x14ac:dyDescent="0.25">
      <c r="A323" s="108"/>
      <c r="B323" s="108"/>
      <c r="C323" s="111"/>
      <c r="D323" s="108"/>
    </row>
    <row r="324" spans="1:4" ht="12.75" customHeight="1" x14ac:dyDescent="0.25">
      <c r="A324" s="108"/>
      <c r="B324" s="108"/>
      <c r="C324" s="111"/>
      <c r="D324" s="108"/>
    </row>
    <row r="325" spans="1:4" ht="12.75" customHeight="1" x14ac:dyDescent="0.25">
      <c r="A325" s="108"/>
      <c r="B325" s="108"/>
      <c r="C325" s="111"/>
      <c r="D325" s="108"/>
    </row>
    <row r="326" spans="1:4" ht="12.75" customHeight="1" x14ac:dyDescent="0.25">
      <c r="A326" s="108"/>
      <c r="B326" s="108"/>
      <c r="C326" s="111"/>
      <c r="D326" s="108"/>
    </row>
    <row r="327" spans="1:4" ht="12.75" customHeight="1" x14ac:dyDescent="0.25">
      <c r="A327" s="108"/>
      <c r="B327" s="108"/>
      <c r="C327" s="111"/>
      <c r="D327" s="108"/>
    </row>
    <row r="328" spans="1:4" ht="12.75" customHeight="1" x14ac:dyDescent="0.25">
      <c r="A328" s="108"/>
      <c r="B328" s="108"/>
      <c r="C328" s="111"/>
      <c r="D328" s="108"/>
    </row>
    <row r="329" spans="1:4" ht="12.75" customHeight="1" x14ac:dyDescent="0.25">
      <c r="A329" s="108"/>
      <c r="B329" s="108"/>
      <c r="C329" s="111"/>
      <c r="D329" s="108"/>
    </row>
    <row r="330" spans="1:4" ht="12.75" customHeight="1" x14ac:dyDescent="0.25">
      <c r="A330" s="108"/>
      <c r="B330" s="108"/>
      <c r="C330" s="111"/>
      <c r="D330" s="108"/>
    </row>
    <row r="331" spans="1:4" ht="12.75" customHeight="1" x14ac:dyDescent="0.25">
      <c r="A331" s="108"/>
      <c r="B331" s="108"/>
      <c r="C331" s="111"/>
      <c r="D331" s="108"/>
    </row>
    <row r="332" spans="1:4" ht="12.75" customHeight="1" x14ac:dyDescent="0.25">
      <c r="A332" s="108"/>
      <c r="B332" s="108"/>
      <c r="C332" s="111"/>
      <c r="D332" s="108"/>
    </row>
    <row r="333" spans="1:4" ht="12.75" customHeight="1" x14ac:dyDescent="0.25">
      <c r="A333" s="108"/>
      <c r="B333" s="108"/>
      <c r="C333" s="111"/>
      <c r="D333" s="108"/>
    </row>
    <row r="334" spans="1:4" ht="12.75" customHeight="1" x14ac:dyDescent="0.25">
      <c r="A334" s="108"/>
      <c r="B334" s="108"/>
      <c r="C334" s="111"/>
      <c r="D334" s="108"/>
    </row>
    <row r="335" spans="1:4" ht="12.75" customHeight="1" x14ac:dyDescent="0.25">
      <c r="A335" s="108"/>
      <c r="B335" s="108"/>
      <c r="C335" s="111"/>
      <c r="D335" s="108"/>
    </row>
    <row r="336" spans="1:4" ht="12.75" customHeight="1" x14ac:dyDescent="0.25">
      <c r="A336" s="108"/>
      <c r="B336" s="108"/>
      <c r="C336" s="111"/>
      <c r="D336" s="108"/>
    </row>
    <row r="337" spans="1:4" ht="12.75" customHeight="1" x14ac:dyDescent="0.25">
      <c r="A337" s="108"/>
      <c r="B337" s="108"/>
      <c r="C337" s="111"/>
      <c r="D337" s="108"/>
    </row>
    <row r="338" spans="1:4" ht="12.75" customHeight="1" x14ac:dyDescent="0.25">
      <c r="A338" s="108"/>
      <c r="B338" s="108"/>
      <c r="C338" s="111"/>
      <c r="D338" s="108"/>
    </row>
    <row r="339" spans="1:4" ht="12.75" customHeight="1" x14ac:dyDescent="0.25">
      <c r="A339" s="108"/>
      <c r="B339" s="108"/>
      <c r="C339" s="111"/>
      <c r="D339" s="108"/>
    </row>
    <row r="340" spans="1:4" ht="12.75" customHeight="1" x14ac:dyDescent="0.25">
      <c r="A340" s="108"/>
      <c r="B340" s="108"/>
      <c r="C340" s="111"/>
      <c r="D340" s="108"/>
    </row>
    <row r="341" spans="1:4" ht="12.75" customHeight="1" x14ac:dyDescent="0.25">
      <c r="A341" s="108"/>
      <c r="B341" s="108"/>
      <c r="C341" s="111"/>
      <c r="D341" s="108"/>
    </row>
    <row r="342" spans="1:4" ht="12.75" customHeight="1" x14ac:dyDescent="0.25">
      <c r="A342" s="108"/>
      <c r="B342" s="108"/>
      <c r="C342" s="111"/>
      <c r="D342" s="108"/>
    </row>
    <row r="343" spans="1:4" ht="12.75" customHeight="1" x14ac:dyDescent="0.25">
      <c r="A343" s="108"/>
      <c r="B343" s="108"/>
      <c r="C343" s="111"/>
      <c r="D343" s="108"/>
    </row>
    <row r="344" spans="1:4" ht="12.75" customHeight="1" x14ac:dyDescent="0.25">
      <c r="A344" s="108"/>
      <c r="B344" s="108"/>
      <c r="C344" s="111"/>
      <c r="D344" s="108"/>
    </row>
    <row r="345" spans="1:4" ht="12.75" customHeight="1" x14ac:dyDescent="0.25">
      <c r="A345" s="108"/>
      <c r="B345" s="108"/>
      <c r="C345" s="111"/>
      <c r="D345" s="108"/>
    </row>
    <row r="346" spans="1:4" ht="12.75" customHeight="1" x14ac:dyDescent="0.25">
      <c r="A346" s="108"/>
      <c r="B346" s="108"/>
      <c r="C346" s="111"/>
      <c r="D346" s="108"/>
    </row>
    <row r="347" spans="1:4" ht="12.75" customHeight="1" x14ac:dyDescent="0.25">
      <c r="A347" s="108"/>
      <c r="B347" s="108"/>
      <c r="C347" s="111"/>
      <c r="D347" s="108"/>
    </row>
    <row r="348" spans="1:4" ht="12.75" customHeight="1" x14ac:dyDescent="0.25">
      <c r="A348" s="108"/>
      <c r="B348" s="108"/>
      <c r="C348" s="111"/>
      <c r="D348" s="108"/>
    </row>
    <row r="349" spans="1:4" ht="12.75" customHeight="1" x14ac:dyDescent="0.25">
      <c r="A349" s="108"/>
      <c r="B349" s="108"/>
      <c r="C349" s="111"/>
      <c r="D349" s="108"/>
    </row>
    <row r="350" spans="1:4" ht="12.75" customHeight="1" x14ac:dyDescent="0.25">
      <c r="A350" s="108"/>
      <c r="B350" s="108"/>
      <c r="C350" s="111"/>
      <c r="D350" s="108"/>
    </row>
    <row r="351" spans="1:4" ht="12.75" customHeight="1" x14ac:dyDescent="0.25">
      <c r="A351" s="108"/>
      <c r="B351" s="108"/>
      <c r="C351" s="111"/>
      <c r="D351" s="108"/>
    </row>
    <row r="352" spans="1:4" ht="12.75" customHeight="1" x14ac:dyDescent="0.25">
      <c r="A352" s="108"/>
      <c r="B352" s="108"/>
      <c r="C352" s="111"/>
      <c r="D352" s="108"/>
    </row>
    <row r="353" spans="1:4" ht="12.75" customHeight="1" x14ac:dyDescent="0.25">
      <c r="A353" s="108"/>
      <c r="B353" s="108"/>
      <c r="C353" s="111"/>
      <c r="D353" s="108"/>
    </row>
    <row r="354" spans="1:4" ht="12.75" customHeight="1" x14ac:dyDescent="0.25">
      <c r="A354" s="108"/>
      <c r="B354" s="108"/>
      <c r="C354" s="111"/>
      <c r="D354" s="108"/>
    </row>
    <row r="355" spans="1:4" ht="12.75" customHeight="1" x14ac:dyDescent="0.25">
      <c r="A355" s="108"/>
      <c r="B355" s="108"/>
      <c r="C355" s="111"/>
      <c r="D355" s="108"/>
    </row>
    <row r="356" spans="1:4" ht="12.75" customHeight="1" x14ac:dyDescent="0.25">
      <c r="A356" s="108"/>
      <c r="B356" s="108"/>
      <c r="C356" s="111"/>
      <c r="D356" s="108"/>
    </row>
    <row r="357" spans="1:4" ht="12.75" customHeight="1" x14ac:dyDescent="0.25">
      <c r="A357" s="108"/>
      <c r="B357" s="108"/>
      <c r="C357" s="111"/>
      <c r="D357" s="108"/>
    </row>
    <row r="358" spans="1:4" ht="12.75" customHeight="1" x14ac:dyDescent="0.25">
      <c r="A358" s="108"/>
      <c r="B358" s="108"/>
      <c r="C358" s="111"/>
      <c r="D358" s="108"/>
    </row>
    <row r="359" spans="1:4" ht="12.75" customHeight="1" x14ac:dyDescent="0.25">
      <c r="A359" s="108"/>
      <c r="B359" s="108"/>
      <c r="C359" s="111"/>
      <c r="D359" s="108"/>
    </row>
    <row r="360" spans="1:4" ht="12.75" customHeight="1" x14ac:dyDescent="0.25">
      <c r="A360" s="108"/>
      <c r="B360" s="108"/>
      <c r="C360" s="111"/>
      <c r="D360" s="108"/>
    </row>
    <row r="361" spans="1:4" ht="12.75" customHeight="1" x14ac:dyDescent="0.25">
      <c r="A361" s="108"/>
      <c r="B361" s="108"/>
      <c r="C361" s="111"/>
      <c r="D361" s="108"/>
    </row>
    <row r="362" spans="1:4" ht="12.75" customHeight="1" x14ac:dyDescent="0.25">
      <c r="A362" s="108"/>
      <c r="B362" s="108"/>
      <c r="C362" s="111"/>
      <c r="D362" s="108"/>
    </row>
    <row r="363" spans="1:4" ht="12.75" customHeight="1" x14ac:dyDescent="0.25">
      <c r="A363" s="108"/>
      <c r="B363" s="108"/>
      <c r="C363" s="111"/>
      <c r="D363" s="108"/>
    </row>
    <row r="364" spans="1:4" ht="12.75" customHeight="1" x14ac:dyDescent="0.25">
      <c r="A364" s="108"/>
      <c r="B364" s="108"/>
      <c r="C364" s="111"/>
      <c r="D364" s="108"/>
    </row>
    <row r="365" spans="1:4" ht="12.75" customHeight="1" x14ac:dyDescent="0.25">
      <c r="A365" s="108"/>
      <c r="B365" s="108"/>
      <c r="C365" s="111"/>
      <c r="D365" s="108"/>
    </row>
    <row r="366" spans="1:4" ht="12.75" customHeight="1" x14ac:dyDescent="0.25">
      <c r="A366" s="108"/>
      <c r="B366" s="108"/>
      <c r="C366" s="111"/>
      <c r="D366" s="108"/>
    </row>
    <row r="367" spans="1:4" ht="12.75" customHeight="1" x14ac:dyDescent="0.25">
      <c r="A367" s="108"/>
      <c r="B367" s="108"/>
      <c r="C367" s="111"/>
      <c r="D367" s="108"/>
    </row>
    <row r="368" spans="1:4" ht="12.75" customHeight="1" x14ac:dyDescent="0.25">
      <c r="A368" s="108"/>
      <c r="B368" s="108"/>
      <c r="C368" s="111"/>
      <c r="D368" s="108"/>
    </row>
    <row r="369" spans="1:4" ht="12.75" customHeight="1" x14ac:dyDescent="0.25">
      <c r="A369" s="108"/>
      <c r="B369" s="108"/>
      <c r="C369" s="111"/>
      <c r="D369" s="108"/>
    </row>
    <row r="370" spans="1:4" ht="12.75" customHeight="1" x14ac:dyDescent="0.25">
      <c r="A370" s="108"/>
      <c r="B370" s="108"/>
      <c r="C370" s="111"/>
      <c r="D370" s="108"/>
    </row>
    <row r="371" spans="1:4" ht="12.75" customHeight="1" x14ac:dyDescent="0.25">
      <c r="A371" s="108"/>
      <c r="B371" s="108"/>
      <c r="C371" s="111"/>
      <c r="D371" s="108"/>
    </row>
    <row r="372" spans="1:4" ht="12.75" customHeight="1" x14ac:dyDescent="0.25">
      <c r="A372" s="108"/>
      <c r="B372" s="108"/>
      <c r="C372" s="111"/>
      <c r="D372" s="108"/>
    </row>
    <row r="373" spans="1:4" ht="12.75" customHeight="1" x14ac:dyDescent="0.25">
      <c r="A373" s="108"/>
      <c r="B373" s="108"/>
      <c r="C373" s="111"/>
      <c r="D373" s="108"/>
    </row>
    <row r="374" spans="1:4" ht="12.75" customHeight="1" x14ac:dyDescent="0.25">
      <c r="A374" s="108"/>
      <c r="B374" s="108"/>
      <c r="C374" s="111"/>
      <c r="D374" s="108"/>
    </row>
    <row r="375" spans="1:4" ht="12.75" customHeight="1" x14ac:dyDescent="0.25">
      <c r="A375" s="108"/>
      <c r="B375" s="108"/>
      <c r="C375" s="111"/>
      <c r="D375" s="108"/>
    </row>
    <row r="376" spans="1:4" ht="12.75" customHeight="1" x14ac:dyDescent="0.25">
      <c r="A376" s="108"/>
      <c r="B376" s="108"/>
      <c r="C376" s="111"/>
      <c r="D376" s="108"/>
    </row>
    <row r="377" spans="1:4" ht="12.75" customHeight="1" x14ac:dyDescent="0.25">
      <c r="A377" s="108"/>
      <c r="B377" s="108"/>
      <c r="C377" s="111"/>
      <c r="D377" s="108"/>
    </row>
    <row r="378" spans="1:4" ht="12.75" customHeight="1" x14ac:dyDescent="0.25">
      <c r="A378" s="108"/>
      <c r="B378" s="108"/>
      <c r="C378" s="111"/>
      <c r="D378" s="108"/>
    </row>
    <row r="379" spans="1:4" ht="12.75" customHeight="1" x14ac:dyDescent="0.25">
      <c r="A379" s="108"/>
      <c r="B379" s="108"/>
      <c r="C379" s="111"/>
      <c r="D379" s="108"/>
    </row>
    <row r="380" spans="1:4" ht="12.75" customHeight="1" x14ac:dyDescent="0.25">
      <c r="A380" s="108"/>
      <c r="B380" s="108"/>
      <c r="C380" s="111"/>
      <c r="D380" s="108"/>
    </row>
    <row r="381" spans="1:4" ht="12.75" customHeight="1" x14ac:dyDescent="0.25">
      <c r="A381" s="108"/>
      <c r="B381" s="108"/>
      <c r="C381" s="111"/>
      <c r="D381" s="108"/>
    </row>
    <row r="382" spans="1:4" ht="12.75" customHeight="1" x14ac:dyDescent="0.25">
      <c r="A382" s="108"/>
      <c r="B382" s="108"/>
      <c r="C382" s="111"/>
      <c r="D382" s="108"/>
    </row>
    <row r="383" spans="1:4" ht="12.75" customHeight="1" x14ac:dyDescent="0.25">
      <c r="A383" s="108"/>
      <c r="B383" s="108"/>
      <c r="C383" s="111"/>
      <c r="D383" s="108"/>
    </row>
    <row r="384" spans="1:4" ht="12.75" customHeight="1" x14ac:dyDescent="0.25">
      <c r="A384" s="108"/>
      <c r="B384" s="108"/>
      <c r="C384" s="111"/>
      <c r="D384" s="108"/>
    </row>
    <row r="385" spans="1:4" ht="12.75" customHeight="1" x14ac:dyDescent="0.25">
      <c r="A385" s="108"/>
      <c r="B385" s="108"/>
      <c r="C385" s="111"/>
      <c r="D385" s="108"/>
    </row>
    <row r="386" spans="1:4" ht="12.75" customHeight="1" x14ac:dyDescent="0.25">
      <c r="A386" s="108"/>
      <c r="B386" s="108"/>
      <c r="C386" s="111"/>
      <c r="D386" s="108"/>
    </row>
    <row r="387" spans="1:4" ht="12.75" customHeight="1" x14ac:dyDescent="0.25">
      <c r="A387" s="108"/>
      <c r="B387" s="108"/>
      <c r="C387" s="111"/>
      <c r="D387" s="108"/>
    </row>
    <row r="388" spans="1:4" ht="12.75" customHeight="1" x14ac:dyDescent="0.25">
      <c r="A388" s="108"/>
      <c r="B388" s="108"/>
      <c r="C388" s="111"/>
      <c r="D388" s="108"/>
    </row>
    <row r="389" spans="1:4" ht="12.75" customHeight="1" x14ac:dyDescent="0.25">
      <c r="A389" s="108"/>
      <c r="B389" s="108"/>
      <c r="C389" s="111"/>
      <c r="D389" s="108"/>
    </row>
    <row r="390" spans="1:4" ht="12.75" customHeight="1" x14ac:dyDescent="0.25">
      <c r="A390" s="108"/>
      <c r="B390" s="108"/>
      <c r="C390" s="111"/>
      <c r="D390" s="108"/>
    </row>
    <row r="391" spans="1:4" ht="12.75" customHeight="1" x14ac:dyDescent="0.25">
      <c r="A391" s="108"/>
      <c r="B391" s="108"/>
      <c r="C391" s="111"/>
      <c r="D391" s="108"/>
    </row>
    <row r="392" spans="1:4" ht="12.75" customHeight="1" x14ac:dyDescent="0.25">
      <c r="A392" s="108"/>
      <c r="B392" s="108"/>
      <c r="C392" s="111"/>
      <c r="D392" s="108"/>
    </row>
    <row r="393" spans="1:4" ht="12.75" customHeight="1" x14ac:dyDescent="0.25">
      <c r="A393" s="108"/>
      <c r="B393" s="108"/>
      <c r="C393" s="111"/>
      <c r="D393" s="108"/>
    </row>
    <row r="394" spans="1:4" ht="12.75" customHeight="1" x14ac:dyDescent="0.25">
      <c r="A394" s="108"/>
      <c r="B394" s="108"/>
      <c r="C394" s="111"/>
      <c r="D394" s="108"/>
    </row>
    <row r="395" spans="1:4" ht="12.75" customHeight="1" x14ac:dyDescent="0.25">
      <c r="A395" s="108"/>
      <c r="B395" s="108"/>
      <c r="C395" s="111"/>
      <c r="D395" s="108"/>
    </row>
    <row r="396" spans="1:4" ht="12.75" customHeight="1" x14ac:dyDescent="0.25">
      <c r="A396" s="108"/>
      <c r="B396" s="108"/>
      <c r="C396" s="111"/>
      <c r="D396" s="108"/>
    </row>
    <row r="397" spans="1:4" ht="12.75" customHeight="1" x14ac:dyDescent="0.25">
      <c r="A397" s="108"/>
      <c r="B397" s="108"/>
      <c r="C397" s="111"/>
      <c r="D397" s="108"/>
    </row>
    <row r="398" spans="1:4" ht="12.75" customHeight="1" x14ac:dyDescent="0.25">
      <c r="A398" s="108"/>
      <c r="B398" s="108"/>
      <c r="C398" s="111"/>
      <c r="D398" s="108"/>
    </row>
    <row r="399" spans="1:4" ht="12.75" customHeight="1" x14ac:dyDescent="0.25">
      <c r="A399" s="108"/>
      <c r="B399" s="108"/>
      <c r="C399" s="111"/>
      <c r="D399" s="108"/>
    </row>
    <row r="400" spans="1:4" ht="12.75" customHeight="1" x14ac:dyDescent="0.25">
      <c r="A400" s="108"/>
      <c r="B400" s="108"/>
      <c r="C400" s="111"/>
      <c r="D400" s="108"/>
    </row>
    <row r="401" spans="1:4" ht="12.75" customHeight="1" x14ac:dyDescent="0.25">
      <c r="A401" s="108"/>
      <c r="B401" s="108"/>
      <c r="C401" s="111"/>
      <c r="D401" s="108"/>
    </row>
    <row r="402" spans="1:4" ht="12.75" customHeight="1" x14ac:dyDescent="0.25">
      <c r="A402" s="108"/>
      <c r="B402" s="108"/>
      <c r="C402" s="111"/>
      <c r="D402" s="108"/>
    </row>
    <row r="403" spans="1:4" ht="12.75" customHeight="1" x14ac:dyDescent="0.25">
      <c r="A403" s="108"/>
      <c r="B403" s="108"/>
      <c r="C403" s="111"/>
      <c r="D403" s="108"/>
    </row>
    <row r="404" spans="1:4" ht="12.75" customHeight="1" x14ac:dyDescent="0.25">
      <c r="A404" s="108"/>
      <c r="B404" s="108"/>
      <c r="C404" s="111"/>
      <c r="D404" s="108"/>
    </row>
    <row r="405" spans="1:4" ht="12.75" customHeight="1" x14ac:dyDescent="0.25">
      <c r="A405" s="108"/>
      <c r="B405" s="108"/>
      <c r="C405" s="111"/>
      <c r="D405" s="108"/>
    </row>
    <row r="406" spans="1:4" ht="12.75" customHeight="1" x14ac:dyDescent="0.25">
      <c r="A406" s="108"/>
      <c r="B406" s="108"/>
      <c r="C406" s="111"/>
      <c r="D406" s="108"/>
    </row>
    <row r="407" spans="1:4" ht="12.75" customHeight="1" x14ac:dyDescent="0.25">
      <c r="A407" s="108"/>
      <c r="B407" s="108"/>
      <c r="C407" s="111"/>
      <c r="D407" s="108"/>
    </row>
    <row r="408" spans="1:4" ht="12.75" customHeight="1" x14ac:dyDescent="0.25">
      <c r="A408" s="108"/>
      <c r="B408" s="108"/>
      <c r="C408" s="111"/>
      <c r="D408" s="108"/>
    </row>
    <row r="409" spans="1:4" ht="12.75" customHeight="1" x14ac:dyDescent="0.25">
      <c r="A409" s="108"/>
      <c r="B409" s="108"/>
      <c r="C409" s="111"/>
      <c r="D409" s="108"/>
    </row>
    <row r="410" spans="1:4" ht="12.75" customHeight="1" x14ac:dyDescent="0.25">
      <c r="A410" s="108"/>
      <c r="B410" s="108"/>
      <c r="C410" s="111"/>
      <c r="D410" s="108"/>
    </row>
    <row r="411" spans="1:4" ht="12.75" customHeight="1" x14ac:dyDescent="0.25">
      <c r="A411" s="108"/>
      <c r="B411" s="108"/>
      <c r="C411" s="111"/>
      <c r="D411" s="108"/>
    </row>
    <row r="412" spans="1:4" ht="12.75" customHeight="1" x14ac:dyDescent="0.25">
      <c r="A412" s="108"/>
      <c r="B412" s="108"/>
      <c r="C412" s="111"/>
      <c r="D412" s="108"/>
    </row>
    <row r="413" spans="1:4" ht="12.75" customHeight="1" x14ac:dyDescent="0.25">
      <c r="A413" s="108"/>
      <c r="B413" s="108"/>
      <c r="C413" s="111"/>
      <c r="D413" s="108"/>
    </row>
    <row r="414" spans="1:4" ht="12.75" customHeight="1" x14ac:dyDescent="0.25">
      <c r="A414" s="108"/>
      <c r="B414" s="108"/>
      <c r="C414" s="111"/>
      <c r="D414" s="108"/>
    </row>
    <row r="415" spans="1:4" ht="12.75" customHeight="1" x14ac:dyDescent="0.25">
      <c r="A415" s="108"/>
      <c r="B415" s="108"/>
      <c r="C415" s="111"/>
      <c r="D415" s="108"/>
    </row>
    <row r="416" spans="1:4" ht="12.75" customHeight="1" x14ac:dyDescent="0.25">
      <c r="A416" s="108"/>
      <c r="B416" s="108"/>
      <c r="C416" s="111"/>
      <c r="D416" s="108"/>
    </row>
    <row r="417" spans="1:4" ht="12.75" customHeight="1" x14ac:dyDescent="0.25">
      <c r="A417" s="108"/>
      <c r="B417" s="108"/>
      <c r="C417" s="111"/>
      <c r="D417" s="108"/>
    </row>
    <row r="418" spans="1:4" ht="12.75" customHeight="1" x14ac:dyDescent="0.25">
      <c r="A418" s="108"/>
      <c r="B418" s="108"/>
      <c r="C418" s="111"/>
      <c r="D418" s="108"/>
    </row>
    <row r="419" spans="1:4" ht="12.75" customHeight="1" x14ac:dyDescent="0.25">
      <c r="A419" s="108"/>
      <c r="B419" s="108"/>
      <c r="C419" s="111"/>
      <c r="D419" s="108"/>
    </row>
    <row r="420" spans="1:4" ht="12.75" customHeight="1" x14ac:dyDescent="0.25">
      <c r="A420" s="108"/>
      <c r="B420" s="108"/>
      <c r="C420" s="111"/>
      <c r="D420" s="108"/>
    </row>
    <row r="421" spans="1:4" ht="12.75" customHeight="1" x14ac:dyDescent="0.25">
      <c r="A421" s="108"/>
      <c r="B421" s="108"/>
      <c r="C421" s="111"/>
      <c r="D421" s="108"/>
    </row>
    <row r="422" spans="1:4" ht="12.75" customHeight="1" x14ac:dyDescent="0.25">
      <c r="A422" s="108"/>
      <c r="B422" s="108"/>
      <c r="C422" s="111"/>
      <c r="D422" s="108"/>
    </row>
    <row r="423" spans="1:4" ht="12.75" customHeight="1" x14ac:dyDescent="0.25">
      <c r="A423" s="108"/>
      <c r="B423" s="108"/>
      <c r="C423" s="111"/>
      <c r="D423" s="108"/>
    </row>
    <row r="424" spans="1:4" ht="12.75" customHeight="1" x14ac:dyDescent="0.25">
      <c r="A424" s="108"/>
      <c r="B424" s="108"/>
      <c r="C424" s="111"/>
      <c r="D424" s="108"/>
    </row>
    <row r="425" spans="1:4" ht="12.75" customHeight="1" x14ac:dyDescent="0.25">
      <c r="A425" s="108"/>
      <c r="B425" s="108"/>
      <c r="C425" s="111"/>
      <c r="D425" s="108"/>
    </row>
    <row r="426" spans="1:4" ht="12.75" customHeight="1" x14ac:dyDescent="0.25">
      <c r="A426" s="108"/>
      <c r="B426" s="108"/>
      <c r="C426" s="111"/>
      <c r="D426" s="108"/>
    </row>
    <row r="427" spans="1:4" ht="12.75" customHeight="1" x14ac:dyDescent="0.25">
      <c r="A427" s="108"/>
      <c r="B427" s="108"/>
      <c r="C427" s="111"/>
      <c r="D427" s="108"/>
    </row>
    <row r="428" spans="1:4" ht="12.75" customHeight="1" x14ac:dyDescent="0.25">
      <c r="A428" s="108"/>
      <c r="B428" s="108"/>
      <c r="C428" s="111"/>
      <c r="D428" s="108"/>
    </row>
    <row r="429" spans="1:4" ht="12.75" customHeight="1" x14ac:dyDescent="0.25">
      <c r="A429" s="108"/>
      <c r="B429" s="108"/>
      <c r="C429" s="111"/>
      <c r="D429" s="108"/>
    </row>
    <row r="430" spans="1:4" ht="12.75" customHeight="1" x14ac:dyDescent="0.25">
      <c r="A430" s="108"/>
      <c r="B430" s="108"/>
      <c r="C430" s="111"/>
      <c r="D430" s="108"/>
    </row>
    <row r="431" spans="1:4" ht="12.75" customHeight="1" x14ac:dyDescent="0.25">
      <c r="A431" s="108"/>
      <c r="B431" s="108"/>
      <c r="C431" s="111"/>
      <c r="D431" s="108"/>
    </row>
    <row r="432" spans="1:4" ht="12.75" customHeight="1" x14ac:dyDescent="0.25">
      <c r="A432" s="108"/>
      <c r="B432" s="108"/>
      <c r="C432" s="111"/>
      <c r="D432" s="108"/>
    </row>
    <row r="433" spans="1:4" ht="12.75" customHeight="1" x14ac:dyDescent="0.25">
      <c r="A433" s="108"/>
      <c r="B433" s="108"/>
      <c r="C433" s="111"/>
      <c r="D433" s="108"/>
    </row>
    <row r="434" spans="1:4" ht="12.75" customHeight="1" x14ac:dyDescent="0.25">
      <c r="A434" s="108"/>
      <c r="B434" s="108"/>
      <c r="C434" s="111"/>
      <c r="D434" s="108"/>
    </row>
    <row r="435" spans="1:4" ht="12.75" customHeight="1" x14ac:dyDescent="0.25">
      <c r="A435" s="108"/>
      <c r="B435" s="108"/>
      <c r="C435" s="111"/>
      <c r="D435" s="108"/>
    </row>
    <row r="436" spans="1:4" ht="12.75" customHeight="1" x14ac:dyDescent="0.25">
      <c r="A436" s="108"/>
      <c r="B436" s="108"/>
      <c r="C436" s="111"/>
      <c r="D436" s="108"/>
    </row>
    <row r="437" spans="1:4" ht="12.75" customHeight="1" x14ac:dyDescent="0.25">
      <c r="A437" s="108"/>
      <c r="B437" s="108"/>
      <c r="C437" s="111"/>
      <c r="D437" s="108"/>
    </row>
    <row r="438" spans="1:4" ht="12.75" customHeight="1" x14ac:dyDescent="0.25">
      <c r="A438" s="108"/>
      <c r="B438" s="108"/>
      <c r="C438" s="111"/>
      <c r="D438" s="108"/>
    </row>
    <row r="439" spans="1:4" ht="12.75" customHeight="1" x14ac:dyDescent="0.25">
      <c r="A439" s="108"/>
      <c r="B439" s="108"/>
      <c r="C439" s="111"/>
      <c r="D439" s="108"/>
    </row>
    <row r="440" spans="1:4" ht="12.75" customHeight="1" x14ac:dyDescent="0.25">
      <c r="A440" s="108"/>
      <c r="B440" s="108"/>
      <c r="C440" s="111"/>
      <c r="D440" s="108"/>
    </row>
    <row r="441" spans="1:4" ht="12.75" customHeight="1" x14ac:dyDescent="0.25">
      <c r="A441" s="108"/>
      <c r="B441" s="108"/>
      <c r="C441" s="111"/>
      <c r="D441" s="108"/>
    </row>
    <row r="442" spans="1:4" ht="12.75" customHeight="1" x14ac:dyDescent="0.25">
      <c r="A442" s="108"/>
      <c r="B442" s="108"/>
      <c r="C442" s="111"/>
      <c r="D442" s="108"/>
    </row>
    <row r="443" spans="1:4" ht="12.75" customHeight="1" x14ac:dyDescent="0.25">
      <c r="A443" s="108"/>
      <c r="B443" s="108"/>
      <c r="C443" s="111"/>
      <c r="D443" s="108"/>
    </row>
    <row r="444" spans="1:4" ht="12.75" customHeight="1" x14ac:dyDescent="0.25">
      <c r="A444" s="108"/>
      <c r="B444" s="108"/>
      <c r="C444" s="111"/>
      <c r="D444" s="108"/>
    </row>
    <row r="445" spans="1:4" ht="12.75" customHeight="1" x14ac:dyDescent="0.25">
      <c r="A445" s="108"/>
      <c r="B445" s="108"/>
      <c r="C445" s="111"/>
      <c r="D445" s="108"/>
    </row>
    <row r="446" spans="1:4" ht="12.75" customHeight="1" x14ac:dyDescent="0.25">
      <c r="A446" s="108"/>
      <c r="B446" s="108"/>
      <c r="C446" s="111"/>
      <c r="D446" s="108"/>
    </row>
    <row r="447" spans="1:4" ht="12.75" customHeight="1" x14ac:dyDescent="0.25">
      <c r="A447" s="108"/>
      <c r="B447" s="108"/>
      <c r="C447" s="111"/>
      <c r="D447" s="108"/>
    </row>
    <row r="448" spans="1:4" ht="12.75" customHeight="1" x14ac:dyDescent="0.25">
      <c r="A448" s="108"/>
      <c r="B448" s="108"/>
      <c r="C448" s="111"/>
      <c r="D448" s="108"/>
    </row>
    <row r="449" spans="1:4" ht="12.75" customHeight="1" x14ac:dyDescent="0.25">
      <c r="A449" s="108"/>
      <c r="B449" s="108"/>
      <c r="C449" s="111"/>
      <c r="D449" s="108"/>
    </row>
    <row r="450" spans="1:4" ht="12.75" customHeight="1" x14ac:dyDescent="0.25">
      <c r="A450" s="108"/>
      <c r="B450" s="108"/>
      <c r="C450" s="111"/>
      <c r="D450" s="108"/>
    </row>
    <row r="451" spans="1:4" ht="12.75" customHeight="1" x14ac:dyDescent="0.25">
      <c r="A451" s="108"/>
      <c r="B451" s="108"/>
      <c r="C451" s="111"/>
      <c r="D451" s="108"/>
    </row>
    <row r="452" spans="1:4" ht="12.75" customHeight="1" x14ac:dyDescent="0.25">
      <c r="A452" s="108"/>
      <c r="B452" s="108"/>
      <c r="C452" s="111"/>
      <c r="D452" s="108"/>
    </row>
    <row r="453" spans="1:4" ht="12.75" customHeight="1" x14ac:dyDescent="0.25">
      <c r="A453" s="108"/>
      <c r="B453" s="108"/>
      <c r="C453" s="111"/>
      <c r="D453" s="108"/>
    </row>
    <row r="454" spans="1:4" ht="12.75" customHeight="1" x14ac:dyDescent="0.25">
      <c r="A454" s="108"/>
      <c r="B454" s="108"/>
      <c r="C454" s="111"/>
      <c r="D454" s="108"/>
    </row>
    <row r="455" spans="1:4" ht="12.75" customHeight="1" x14ac:dyDescent="0.25">
      <c r="A455" s="108"/>
      <c r="B455" s="108"/>
      <c r="C455" s="111"/>
      <c r="D455" s="108"/>
    </row>
    <row r="456" spans="1:4" ht="12.75" customHeight="1" x14ac:dyDescent="0.25">
      <c r="A456" s="108"/>
      <c r="B456" s="108"/>
      <c r="C456" s="111"/>
      <c r="D456" s="108"/>
    </row>
    <row r="457" spans="1:4" ht="12.75" customHeight="1" x14ac:dyDescent="0.25">
      <c r="A457" s="108"/>
      <c r="B457" s="108"/>
      <c r="C457" s="111"/>
      <c r="D457" s="108"/>
    </row>
    <row r="458" spans="1:4" ht="12.75" customHeight="1" x14ac:dyDescent="0.25">
      <c r="A458" s="108"/>
      <c r="B458" s="108"/>
      <c r="C458" s="111"/>
      <c r="D458" s="108"/>
    </row>
    <row r="459" spans="1:4" ht="12.75" customHeight="1" x14ac:dyDescent="0.25">
      <c r="A459" s="108"/>
      <c r="B459" s="108"/>
      <c r="C459" s="111"/>
      <c r="D459" s="108"/>
    </row>
    <row r="460" spans="1:4" ht="12.75" customHeight="1" x14ac:dyDescent="0.25">
      <c r="A460" s="108"/>
      <c r="B460" s="108"/>
      <c r="C460" s="111"/>
      <c r="D460" s="108"/>
    </row>
    <row r="461" spans="1:4" ht="12.75" customHeight="1" x14ac:dyDescent="0.25">
      <c r="A461" s="108"/>
      <c r="B461" s="108"/>
      <c r="C461" s="111"/>
      <c r="D461" s="108"/>
    </row>
    <row r="462" spans="1:4" ht="12.75" customHeight="1" x14ac:dyDescent="0.25">
      <c r="A462" s="108"/>
      <c r="B462" s="108"/>
      <c r="C462" s="111"/>
      <c r="D462" s="108"/>
    </row>
    <row r="463" spans="1:4" ht="12.75" customHeight="1" x14ac:dyDescent="0.25">
      <c r="A463" s="108"/>
      <c r="B463" s="108"/>
      <c r="C463" s="111"/>
      <c r="D463" s="108"/>
    </row>
    <row r="464" spans="1:4" ht="12.75" customHeight="1" x14ac:dyDescent="0.25">
      <c r="A464" s="108"/>
      <c r="B464" s="108"/>
      <c r="C464" s="111"/>
      <c r="D464" s="108"/>
    </row>
    <row r="465" spans="1:4" ht="12.75" customHeight="1" x14ac:dyDescent="0.25">
      <c r="A465" s="108"/>
      <c r="B465" s="108"/>
      <c r="C465" s="111"/>
      <c r="D465" s="108"/>
    </row>
    <row r="466" spans="1:4" ht="12.75" customHeight="1" x14ac:dyDescent="0.25">
      <c r="A466" s="108"/>
      <c r="B466" s="108"/>
      <c r="C466" s="111"/>
      <c r="D466" s="108"/>
    </row>
    <row r="467" spans="1:4" ht="12.75" customHeight="1" x14ac:dyDescent="0.25">
      <c r="A467" s="108"/>
      <c r="B467" s="108"/>
      <c r="C467" s="111"/>
      <c r="D467" s="108"/>
    </row>
    <row r="468" spans="1:4" ht="12.75" customHeight="1" x14ac:dyDescent="0.25">
      <c r="A468" s="108"/>
      <c r="B468" s="108"/>
      <c r="C468" s="111"/>
      <c r="D468" s="108"/>
    </row>
    <row r="469" spans="1:4" ht="12.75" customHeight="1" x14ac:dyDescent="0.25">
      <c r="A469" s="108"/>
      <c r="B469" s="108"/>
      <c r="C469" s="111"/>
      <c r="D469" s="108"/>
    </row>
    <row r="470" spans="1:4" ht="12.75" customHeight="1" x14ac:dyDescent="0.25">
      <c r="A470" s="108"/>
      <c r="B470" s="108"/>
      <c r="C470" s="111"/>
      <c r="D470" s="108"/>
    </row>
    <row r="471" spans="1:4" ht="12.75" customHeight="1" x14ac:dyDescent="0.25">
      <c r="A471" s="108"/>
      <c r="B471" s="108"/>
      <c r="C471" s="111"/>
      <c r="D471" s="108"/>
    </row>
    <row r="472" spans="1:4" ht="12.75" customHeight="1" x14ac:dyDescent="0.25">
      <c r="A472" s="108"/>
      <c r="B472" s="108"/>
      <c r="C472" s="111"/>
      <c r="D472" s="108"/>
    </row>
    <row r="473" spans="1:4" ht="12.75" customHeight="1" x14ac:dyDescent="0.25">
      <c r="A473" s="108"/>
      <c r="B473" s="108"/>
      <c r="C473" s="111"/>
      <c r="D473" s="108"/>
    </row>
    <row r="474" spans="1:4" ht="12.75" customHeight="1" x14ac:dyDescent="0.25">
      <c r="A474" s="108"/>
      <c r="B474" s="108"/>
      <c r="C474" s="111"/>
      <c r="D474" s="108"/>
    </row>
    <row r="475" spans="1:4" ht="12.75" customHeight="1" x14ac:dyDescent="0.25">
      <c r="A475" s="108"/>
      <c r="B475" s="108"/>
      <c r="C475" s="111"/>
      <c r="D475" s="108"/>
    </row>
    <row r="476" spans="1:4" ht="12.75" customHeight="1" x14ac:dyDescent="0.25">
      <c r="A476" s="108"/>
      <c r="B476" s="108"/>
      <c r="C476" s="111"/>
      <c r="D476" s="108"/>
    </row>
    <row r="477" spans="1:4" ht="12.75" customHeight="1" x14ac:dyDescent="0.25">
      <c r="A477" s="108"/>
      <c r="B477" s="108"/>
      <c r="C477" s="111"/>
      <c r="D477" s="108"/>
    </row>
    <row r="478" spans="1:4" ht="12.75" customHeight="1" x14ac:dyDescent="0.25">
      <c r="A478" s="108"/>
      <c r="B478" s="108"/>
      <c r="C478" s="111"/>
      <c r="D478" s="108"/>
    </row>
    <row r="479" spans="1:4" ht="12.75" customHeight="1" x14ac:dyDescent="0.25">
      <c r="A479" s="108"/>
      <c r="B479" s="108"/>
      <c r="C479" s="111"/>
      <c r="D479" s="108"/>
    </row>
    <row r="480" spans="1:4" ht="12.75" customHeight="1" x14ac:dyDescent="0.25">
      <c r="A480" s="108"/>
      <c r="B480" s="108"/>
      <c r="C480" s="111"/>
      <c r="D480" s="108"/>
    </row>
    <row r="481" spans="1:4" ht="12.75" customHeight="1" x14ac:dyDescent="0.25">
      <c r="A481" s="108"/>
      <c r="B481" s="108"/>
      <c r="C481" s="111"/>
      <c r="D481" s="108"/>
    </row>
    <row r="482" spans="1:4" ht="12.75" customHeight="1" x14ac:dyDescent="0.25">
      <c r="A482" s="108"/>
      <c r="B482" s="108"/>
      <c r="C482" s="111"/>
      <c r="D482" s="108"/>
    </row>
    <row r="483" spans="1:4" ht="12.75" customHeight="1" x14ac:dyDescent="0.25">
      <c r="A483" s="108"/>
      <c r="B483" s="108"/>
      <c r="C483" s="111"/>
      <c r="D483" s="108"/>
    </row>
    <row r="484" spans="1:4" ht="12.75" customHeight="1" x14ac:dyDescent="0.25">
      <c r="A484" s="108"/>
      <c r="B484" s="108"/>
      <c r="C484" s="111"/>
      <c r="D484" s="108"/>
    </row>
    <row r="485" spans="1:4" ht="12.75" customHeight="1" x14ac:dyDescent="0.25">
      <c r="A485" s="108"/>
      <c r="B485" s="108"/>
      <c r="C485" s="111"/>
      <c r="D485" s="108"/>
    </row>
    <row r="486" spans="1:4" ht="12.75" customHeight="1" x14ac:dyDescent="0.25">
      <c r="A486" s="108"/>
      <c r="B486" s="108"/>
      <c r="C486" s="111"/>
      <c r="D486" s="108"/>
    </row>
    <row r="487" spans="1:4" ht="12.75" customHeight="1" x14ac:dyDescent="0.25">
      <c r="A487" s="108"/>
      <c r="B487" s="108"/>
      <c r="C487" s="111"/>
      <c r="D487" s="108"/>
    </row>
    <row r="488" spans="1:4" ht="12.75" customHeight="1" x14ac:dyDescent="0.25">
      <c r="A488" s="108"/>
      <c r="B488" s="108"/>
      <c r="C488" s="111"/>
      <c r="D488" s="108"/>
    </row>
    <row r="489" spans="1:4" ht="12.75" customHeight="1" x14ac:dyDescent="0.25">
      <c r="A489" s="108"/>
      <c r="B489" s="108"/>
      <c r="C489" s="111"/>
      <c r="D489" s="108"/>
    </row>
    <row r="490" spans="1:4" ht="12.75" customHeight="1" x14ac:dyDescent="0.25">
      <c r="A490" s="108"/>
      <c r="B490" s="108"/>
      <c r="C490" s="111"/>
      <c r="D490" s="108"/>
    </row>
    <row r="491" spans="1:4" ht="12.75" customHeight="1" x14ac:dyDescent="0.25">
      <c r="A491" s="108"/>
      <c r="B491" s="108"/>
      <c r="C491" s="111"/>
      <c r="D491" s="108"/>
    </row>
    <row r="492" spans="1:4" ht="12.75" customHeight="1" x14ac:dyDescent="0.25">
      <c r="A492" s="108"/>
      <c r="B492" s="108"/>
      <c r="C492" s="111"/>
      <c r="D492" s="108"/>
    </row>
    <row r="493" spans="1:4" ht="12.75" customHeight="1" x14ac:dyDescent="0.25">
      <c r="A493" s="108"/>
      <c r="B493" s="108"/>
      <c r="C493" s="111"/>
      <c r="D493" s="108"/>
    </row>
    <row r="494" spans="1:4" ht="12.75" customHeight="1" x14ac:dyDescent="0.25">
      <c r="A494" s="108"/>
      <c r="B494" s="108"/>
      <c r="C494" s="111"/>
      <c r="D494" s="108"/>
    </row>
    <row r="495" spans="1:4" ht="12.75" customHeight="1" x14ac:dyDescent="0.25">
      <c r="A495" s="108"/>
      <c r="B495" s="108"/>
      <c r="C495" s="111"/>
      <c r="D495" s="108"/>
    </row>
    <row r="496" spans="1:4" ht="12.75" customHeight="1" x14ac:dyDescent="0.25">
      <c r="A496" s="108"/>
      <c r="B496" s="108"/>
      <c r="C496" s="111"/>
      <c r="D496" s="108"/>
    </row>
    <row r="497" spans="1:4" ht="12.75" customHeight="1" x14ac:dyDescent="0.25">
      <c r="A497" s="108"/>
      <c r="B497" s="108"/>
      <c r="C497" s="111"/>
      <c r="D497" s="108"/>
    </row>
    <row r="498" spans="1:4" ht="12.75" customHeight="1" x14ac:dyDescent="0.25">
      <c r="A498" s="108"/>
      <c r="B498" s="108"/>
      <c r="C498" s="111"/>
      <c r="D498" s="108"/>
    </row>
    <row r="499" spans="1:4" ht="12.75" customHeight="1" x14ac:dyDescent="0.25">
      <c r="A499" s="108"/>
      <c r="B499" s="108"/>
      <c r="C499" s="111"/>
      <c r="D499" s="108"/>
    </row>
    <row r="500" spans="1:4" ht="12.75" customHeight="1" x14ac:dyDescent="0.25">
      <c r="A500" s="108"/>
      <c r="B500" s="108"/>
      <c r="C500" s="111"/>
      <c r="D500" s="108"/>
    </row>
    <row r="501" spans="1:4" ht="12.75" customHeight="1" x14ac:dyDescent="0.25">
      <c r="A501" s="108"/>
      <c r="B501" s="108"/>
      <c r="C501" s="111"/>
      <c r="D501" s="108"/>
    </row>
    <row r="502" spans="1:4" ht="12.75" customHeight="1" x14ac:dyDescent="0.25">
      <c r="A502" s="108"/>
      <c r="B502" s="108"/>
      <c r="C502" s="111"/>
      <c r="D502" s="108"/>
    </row>
    <row r="503" spans="1:4" ht="12.75" customHeight="1" x14ac:dyDescent="0.25">
      <c r="A503" s="108"/>
      <c r="B503" s="108"/>
      <c r="C503" s="111"/>
      <c r="D503" s="108"/>
    </row>
    <row r="504" spans="1:4" ht="12.75" customHeight="1" x14ac:dyDescent="0.25">
      <c r="A504" s="108"/>
      <c r="B504" s="108"/>
      <c r="C504" s="111"/>
      <c r="D504" s="108"/>
    </row>
    <row r="505" spans="1:4" ht="12.75" customHeight="1" x14ac:dyDescent="0.25">
      <c r="A505" s="108"/>
      <c r="B505" s="108"/>
      <c r="C505" s="111"/>
      <c r="D505" s="108"/>
    </row>
    <row r="506" spans="1:4" ht="12.75" customHeight="1" x14ac:dyDescent="0.25">
      <c r="A506" s="108"/>
      <c r="B506" s="108"/>
      <c r="C506" s="111"/>
      <c r="D506" s="108"/>
    </row>
    <row r="507" spans="1:4" ht="12.75" customHeight="1" x14ac:dyDescent="0.25">
      <c r="A507" s="108"/>
      <c r="B507" s="108"/>
      <c r="C507" s="111"/>
      <c r="D507" s="108"/>
    </row>
    <row r="508" spans="1:4" ht="12.75" customHeight="1" x14ac:dyDescent="0.25">
      <c r="A508" s="108"/>
      <c r="B508" s="108"/>
      <c r="C508" s="111"/>
      <c r="D508" s="108"/>
    </row>
    <row r="509" spans="1:4" ht="12.75" customHeight="1" x14ac:dyDescent="0.25">
      <c r="A509" s="108"/>
      <c r="B509" s="108"/>
      <c r="C509" s="111"/>
      <c r="D509" s="108"/>
    </row>
    <row r="510" spans="1:4" ht="12.75" customHeight="1" x14ac:dyDescent="0.25">
      <c r="A510" s="108"/>
      <c r="B510" s="108"/>
      <c r="C510" s="111"/>
      <c r="D510" s="108"/>
    </row>
    <row r="511" spans="1:4" ht="12.75" customHeight="1" x14ac:dyDescent="0.25">
      <c r="A511" s="108"/>
      <c r="B511" s="108"/>
      <c r="C511" s="111"/>
      <c r="D511" s="108"/>
    </row>
    <row r="512" spans="1:4" ht="12.75" customHeight="1" x14ac:dyDescent="0.25">
      <c r="A512" s="108"/>
      <c r="B512" s="108"/>
      <c r="C512" s="111"/>
      <c r="D512" s="108"/>
    </row>
    <row r="513" spans="1:4" ht="12.75" customHeight="1" x14ac:dyDescent="0.25">
      <c r="A513" s="108"/>
      <c r="B513" s="108"/>
      <c r="C513" s="111"/>
      <c r="D513" s="108"/>
    </row>
    <row r="514" spans="1:4" ht="12.75" customHeight="1" x14ac:dyDescent="0.25">
      <c r="A514" s="108"/>
      <c r="B514" s="108"/>
      <c r="C514" s="111"/>
      <c r="D514" s="108"/>
    </row>
    <row r="515" spans="1:4" ht="12.75" customHeight="1" x14ac:dyDescent="0.25">
      <c r="A515" s="108"/>
      <c r="B515" s="108"/>
      <c r="C515" s="111"/>
      <c r="D515" s="108"/>
    </row>
    <row r="516" spans="1:4" ht="12.75" customHeight="1" x14ac:dyDescent="0.25">
      <c r="A516" s="108"/>
      <c r="B516" s="108"/>
      <c r="C516" s="111"/>
      <c r="D516" s="108"/>
    </row>
    <row r="517" spans="1:4" ht="12.75" customHeight="1" x14ac:dyDescent="0.25">
      <c r="A517" s="108"/>
      <c r="B517" s="108"/>
      <c r="C517" s="111"/>
      <c r="D517" s="108"/>
    </row>
    <row r="518" spans="1:4" ht="12.75" customHeight="1" x14ac:dyDescent="0.25">
      <c r="A518" s="108"/>
      <c r="B518" s="108"/>
      <c r="C518" s="111"/>
      <c r="D518" s="108"/>
    </row>
    <row r="519" spans="1:4" ht="12.75" customHeight="1" x14ac:dyDescent="0.25">
      <c r="A519" s="108"/>
      <c r="B519" s="108"/>
      <c r="C519" s="111"/>
      <c r="D519" s="108"/>
    </row>
    <row r="520" spans="1:4" ht="12.75" customHeight="1" x14ac:dyDescent="0.25">
      <c r="A520" s="108"/>
      <c r="B520" s="108"/>
      <c r="C520" s="111"/>
      <c r="D520" s="108"/>
    </row>
    <row r="521" spans="1:4" ht="12.75" customHeight="1" x14ac:dyDescent="0.25">
      <c r="A521" s="108"/>
      <c r="B521" s="108"/>
      <c r="C521" s="111"/>
      <c r="D521" s="108"/>
    </row>
    <row r="522" spans="1:4" ht="12.75" customHeight="1" x14ac:dyDescent="0.25">
      <c r="A522" s="108"/>
      <c r="B522" s="108"/>
      <c r="C522" s="111"/>
      <c r="D522" s="108"/>
    </row>
    <row r="523" spans="1:4" ht="12.75" customHeight="1" x14ac:dyDescent="0.25">
      <c r="A523" s="108"/>
      <c r="B523" s="108"/>
      <c r="C523" s="111"/>
      <c r="D523" s="108"/>
    </row>
    <row r="524" spans="1:4" ht="12.75" customHeight="1" x14ac:dyDescent="0.25">
      <c r="A524" s="108"/>
      <c r="B524" s="108"/>
      <c r="C524" s="111"/>
      <c r="D524" s="108"/>
    </row>
    <row r="525" spans="1:4" ht="12.75" customHeight="1" x14ac:dyDescent="0.25">
      <c r="A525" s="108"/>
      <c r="B525" s="108"/>
      <c r="C525" s="111"/>
      <c r="D525" s="108"/>
    </row>
    <row r="526" spans="1:4" ht="12.75" customHeight="1" x14ac:dyDescent="0.25">
      <c r="A526" s="108"/>
      <c r="B526" s="108"/>
      <c r="C526" s="111"/>
      <c r="D526" s="108"/>
    </row>
    <row r="527" spans="1:4" ht="12.75" customHeight="1" x14ac:dyDescent="0.25">
      <c r="A527" s="108"/>
      <c r="B527" s="108"/>
      <c r="C527" s="111"/>
      <c r="D527" s="108"/>
    </row>
    <row r="528" spans="1:4" ht="12.75" customHeight="1" x14ac:dyDescent="0.25">
      <c r="A528" s="108"/>
      <c r="B528" s="108"/>
      <c r="C528" s="111"/>
      <c r="D528" s="108"/>
    </row>
    <row r="529" spans="1:4" ht="12.75" customHeight="1" x14ac:dyDescent="0.25">
      <c r="A529" s="108"/>
      <c r="B529" s="108"/>
      <c r="C529" s="111"/>
      <c r="D529" s="108"/>
    </row>
    <row r="530" spans="1:4" ht="12.75" customHeight="1" x14ac:dyDescent="0.25">
      <c r="A530" s="108"/>
      <c r="B530" s="108"/>
      <c r="C530" s="111"/>
      <c r="D530" s="108"/>
    </row>
    <row r="531" spans="1:4" ht="12.75" customHeight="1" x14ac:dyDescent="0.25">
      <c r="A531" s="108"/>
      <c r="B531" s="108"/>
      <c r="C531" s="111"/>
      <c r="D531" s="108"/>
    </row>
    <row r="532" spans="1:4" ht="12.75" customHeight="1" x14ac:dyDescent="0.25">
      <c r="A532" s="108"/>
      <c r="B532" s="108"/>
      <c r="C532" s="111"/>
      <c r="D532" s="108"/>
    </row>
    <row r="533" spans="1:4" ht="12.75" customHeight="1" x14ac:dyDescent="0.25">
      <c r="A533" s="108"/>
      <c r="B533" s="108"/>
      <c r="C533" s="111"/>
      <c r="D533" s="108"/>
    </row>
    <row r="534" spans="1:4" ht="12.75" customHeight="1" x14ac:dyDescent="0.25">
      <c r="A534" s="108"/>
      <c r="B534" s="108"/>
      <c r="C534" s="111"/>
      <c r="D534" s="108"/>
    </row>
    <row r="535" spans="1:4" ht="12.75" customHeight="1" x14ac:dyDescent="0.25">
      <c r="A535" s="108"/>
      <c r="B535" s="108"/>
      <c r="C535" s="111"/>
      <c r="D535" s="108"/>
    </row>
    <row r="536" spans="1:4" ht="12.75" customHeight="1" x14ac:dyDescent="0.25">
      <c r="A536" s="108"/>
      <c r="B536" s="108"/>
      <c r="C536" s="111"/>
      <c r="D536" s="108"/>
    </row>
    <row r="537" spans="1:4" ht="12.75" customHeight="1" x14ac:dyDescent="0.25">
      <c r="A537" s="108"/>
      <c r="B537" s="108"/>
      <c r="C537" s="111"/>
      <c r="D537" s="108"/>
    </row>
    <row r="538" spans="1:4" ht="12.75" customHeight="1" x14ac:dyDescent="0.25">
      <c r="A538" s="108"/>
      <c r="B538" s="108"/>
      <c r="C538" s="111"/>
      <c r="D538" s="108"/>
    </row>
    <row r="539" spans="1:4" ht="12.75" customHeight="1" x14ac:dyDescent="0.25">
      <c r="A539" s="108"/>
      <c r="B539" s="108"/>
      <c r="C539" s="111"/>
      <c r="D539" s="108"/>
    </row>
    <row r="540" spans="1:4" ht="12.75" customHeight="1" x14ac:dyDescent="0.25">
      <c r="A540" s="108"/>
      <c r="B540" s="108"/>
      <c r="C540" s="111"/>
      <c r="D540" s="108"/>
    </row>
    <row r="541" spans="1:4" ht="12.75" customHeight="1" x14ac:dyDescent="0.25">
      <c r="A541" s="108"/>
      <c r="B541" s="108"/>
      <c r="C541" s="111"/>
      <c r="D541" s="108"/>
    </row>
    <row r="542" spans="1:4" ht="12.75" customHeight="1" x14ac:dyDescent="0.25">
      <c r="A542" s="108"/>
      <c r="B542" s="108"/>
      <c r="C542" s="111"/>
      <c r="D542" s="108"/>
    </row>
    <row r="543" spans="1:4" ht="12.75" customHeight="1" x14ac:dyDescent="0.25">
      <c r="A543" s="108"/>
      <c r="B543" s="108"/>
      <c r="C543" s="111"/>
      <c r="D543" s="108"/>
    </row>
    <row r="544" spans="1:4" ht="12.75" customHeight="1" x14ac:dyDescent="0.25">
      <c r="A544" s="108"/>
      <c r="B544" s="108"/>
      <c r="C544" s="111"/>
      <c r="D544" s="108"/>
    </row>
    <row r="545" spans="1:4" ht="12.75" customHeight="1" x14ac:dyDescent="0.25">
      <c r="A545" s="108"/>
      <c r="B545" s="108"/>
      <c r="C545" s="111"/>
      <c r="D545" s="108"/>
    </row>
    <row r="546" spans="1:4" ht="12.75" customHeight="1" x14ac:dyDescent="0.25">
      <c r="A546" s="108"/>
      <c r="B546" s="108"/>
      <c r="C546" s="111"/>
      <c r="D546" s="108"/>
    </row>
    <row r="547" spans="1:4" ht="12.75" customHeight="1" x14ac:dyDescent="0.25">
      <c r="A547" s="108"/>
      <c r="B547" s="108"/>
      <c r="C547" s="111"/>
      <c r="D547" s="108"/>
    </row>
    <row r="548" spans="1:4" ht="12.75" customHeight="1" x14ac:dyDescent="0.25">
      <c r="A548" s="108"/>
      <c r="B548" s="108"/>
      <c r="C548" s="111"/>
      <c r="D548" s="108"/>
    </row>
    <row r="549" spans="1:4" ht="12.75" customHeight="1" x14ac:dyDescent="0.25">
      <c r="A549" s="108"/>
      <c r="B549" s="108"/>
      <c r="C549" s="111"/>
      <c r="D549" s="108"/>
    </row>
    <row r="550" spans="1:4" ht="12.75" customHeight="1" x14ac:dyDescent="0.25">
      <c r="A550" s="108"/>
      <c r="B550" s="108"/>
      <c r="C550" s="111"/>
      <c r="D550" s="108"/>
    </row>
    <row r="551" spans="1:4" ht="12.75" customHeight="1" x14ac:dyDescent="0.25">
      <c r="A551" s="108"/>
      <c r="B551" s="108"/>
      <c r="C551" s="111"/>
      <c r="D551" s="108"/>
    </row>
    <row r="552" spans="1:4" ht="12.75" customHeight="1" x14ac:dyDescent="0.25">
      <c r="A552" s="108"/>
      <c r="B552" s="108"/>
      <c r="C552" s="111"/>
      <c r="D552" s="108"/>
    </row>
    <row r="553" spans="1:4" ht="12.75" customHeight="1" x14ac:dyDescent="0.25">
      <c r="A553" s="108"/>
      <c r="B553" s="108"/>
      <c r="C553" s="111"/>
      <c r="D553" s="108"/>
    </row>
    <row r="554" spans="1:4" ht="12.75" customHeight="1" x14ac:dyDescent="0.25">
      <c r="A554" s="108"/>
      <c r="B554" s="108"/>
      <c r="C554" s="111"/>
      <c r="D554" s="108"/>
    </row>
    <row r="555" spans="1:4" ht="12.75" customHeight="1" x14ac:dyDescent="0.25">
      <c r="A555" s="108"/>
      <c r="B555" s="108"/>
      <c r="C555" s="111"/>
      <c r="D555" s="108"/>
    </row>
    <row r="556" spans="1:4" ht="12.75" customHeight="1" x14ac:dyDescent="0.25">
      <c r="A556" s="108"/>
      <c r="B556" s="108"/>
      <c r="C556" s="111"/>
      <c r="D556" s="108"/>
    </row>
    <row r="557" spans="1:4" ht="12.75" customHeight="1" x14ac:dyDescent="0.25">
      <c r="A557" s="108"/>
      <c r="B557" s="108"/>
      <c r="C557" s="111"/>
      <c r="D557" s="108"/>
    </row>
    <row r="558" spans="1:4" ht="12.75" customHeight="1" x14ac:dyDescent="0.25">
      <c r="A558" s="108"/>
      <c r="B558" s="108"/>
      <c r="C558" s="111"/>
      <c r="D558" s="108"/>
    </row>
    <row r="559" spans="1:4" ht="12.75" customHeight="1" x14ac:dyDescent="0.25">
      <c r="A559" s="108"/>
      <c r="B559" s="108"/>
      <c r="C559" s="111"/>
      <c r="D559" s="108"/>
    </row>
    <row r="560" spans="1:4" ht="12.75" customHeight="1" x14ac:dyDescent="0.25">
      <c r="A560" s="108"/>
      <c r="B560" s="108"/>
      <c r="C560" s="111"/>
      <c r="D560" s="108"/>
    </row>
    <row r="561" spans="1:4" ht="12.75" customHeight="1" x14ac:dyDescent="0.25">
      <c r="A561" s="108"/>
      <c r="B561" s="108"/>
      <c r="C561" s="111"/>
      <c r="D561" s="108"/>
    </row>
    <row r="562" spans="1:4" ht="12.75" customHeight="1" x14ac:dyDescent="0.25">
      <c r="A562" s="108"/>
      <c r="B562" s="108"/>
      <c r="C562" s="111"/>
      <c r="D562" s="108"/>
    </row>
    <row r="563" spans="1:4" ht="12.75" customHeight="1" x14ac:dyDescent="0.25">
      <c r="A563" s="108"/>
      <c r="B563" s="108"/>
      <c r="C563" s="111"/>
      <c r="D563" s="108"/>
    </row>
    <row r="564" spans="1:4" ht="12.75" customHeight="1" x14ac:dyDescent="0.25">
      <c r="A564" s="108"/>
      <c r="B564" s="108"/>
      <c r="C564" s="111"/>
      <c r="D564" s="108"/>
    </row>
    <row r="565" spans="1:4" ht="12.75" customHeight="1" x14ac:dyDescent="0.25">
      <c r="A565" s="108"/>
      <c r="B565" s="108"/>
      <c r="C565" s="111"/>
      <c r="D565" s="108"/>
    </row>
    <row r="566" spans="1:4" ht="12.75" customHeight="1" x14ac:dyDescent="0.25">
      <c r="A566" s="108"/>
      <c r="B566" s="108"/>
      <c r="C566" s="111"/>
      <c r="D566" s="108"/>
    </row>
    <row r="567" spans="1:4" ht="12.75" customHeight="1" x14ac:dyDescent="0.25">
      <c r="A567" s="108"/>
      <c r="B567" s="108"/>
      <c r="C567" s="111"/>
      <c r="D567" s="108"/>
    </row>
    <row r="568" spans="1:4" ht="12.75" customHeight="1" x14ac:dyDescent="0.25">
      <c r="A568" s="108"/>
      <c r="B568" s="108"/>
      <c r="C568" s="111"/>
      <c r="D568" s="108"/>
    </row>
    <row r="569" spans="1:4" ht="12.75" customHeight="1" x14ac:dyDescent="0.25">
      <c r="A569" s="108"/>
      <c r="B569" s="108"/>
      <c r="C569" s="111"/>
      <c r="D569" s="108"/>
    </row>
    <row r="570" spans="1:4" ht="12.75" customHeight="1" x14ac:dyDescent="0.25">
      <c r="A570" s="108"/>
      <c r="B570" s="108"/>
      <c r="C570" s="111"/>
      <c r="D570" s="108"/>
    </row>
    <row r="571" spans="1:4" ht="12.75" customHeight="1" x14ac:dyDescent="0.25">
      <c r="A571" s="108"/>
      <c r="B571" s="108"/>
      <c r="C571" s="111"/>
      <c r="D571" s="108"/>
    </row>
    <row r="572" spans="1:4" ht="12.75" customHeight="1" x14ac:dyDescent="0.25">
      <c r="A572" s="108"/>
      <c r="B572" s="108"/>
      <c r="C572" s="111"/>
      <c r="D572" s="108"/>
    </row>
    <row r="573" spans="1:4" ht="12.75" customHeight="1" x14ac:dyDescent="0.25">
      <c r="A573" s="108"/>
      <c r="B573" s="108"/>
      <c r="C573" s="111"/>
      <c r="D573" s="108"/>
    </row>
    <row r="574" spans="1:4" ht="12.75" customHeight="1" x14ac:dyDescent="0.25">
      <c r="A574" s="108"/>
      <c r="B574" s="108"/>
      <c r="C574" s="111"/>
      <c r="D574" s="108"/>
    </row>
    <row r="575" spans="1:4" ht="12.75" customHeight="1" x14ac:dyDescent="0.25">
      <c r="A575" s="108"/>
      <c r="B575" s="108"/>
      <c r="C575" s="111"/>
      <c r="D575" s="108"/>
    </row>
    <row r="576" spans="1:4" ht="12.75" customHeight="1" x14ac:dyDescent="0.25">
      <c r="A576" s="108"/>
      <c r="B576" s="108"/>
      <c r="C576" s="111"/>
      <c r="D576" s="108"/>
    </row>
    <row r="577" spans="1:4" ht="12.75" customHeight="1" x14ac:dyDescent="0.25">
      <c r="A577" s="108"/>
      <c r="B577" s="108"/>
      <c r="C577" s="111"/>
      <c r="D577" s="108"/>
    </row>
    <row r="578" spans="1:4" ht="12.75" customHeight="1" x14ac:dyDescent="0.25">
      <c r="A578" s="108"/>
      <c r="B578" s="108"/>
      <c r="C578" s="111"/>
      <c r="D578" s="108"/>
    </row>
    <row r="579" spans="1:4" ht="12.75" customHeight="1" x14ac:dyDescent="0.25">
      <c r="A579" s="108"/>
      <c r="B579" s="108"/>
      <c r="C579" s="111"/>
      <c r="D579" s="108"/>
    </row>
    <row r="580" spans="1:4" ht="12.75" customHeight="1" x14ac:dyDescent="0.25">
      <c r="A580" s="108"/>
      <c r="B580" s="108"/>
      <c r="C580" s="111"/>
      <c r="D580" s="108"/>
    </row>
    <row r="581" spans="1:4" ht="12.75" customHeight="1" x14ac:dyDescent="0.25">
      <c r="A581" s="108"/>
      <c r="B581" s="108"/>
      <c r="C581" s="111"/>
      <c r="D581" s="108"/>
    </row>
    <row r="582" spans="1:4" ht="12.75" customHeight="1" x14ac:dyDescent="0.25">
      <c r="A582" s="108"/>
      <c r="B582" s="108"/>
      <c r="C582" s="111"/>
      <c r="D582" s="108"/>
    </row>
    <row r="583" spans="1:4" ht="12.75" customHeight="1" x14ac:dyDescent="0.25">
      <c r="A583" s="108"/>
      <c r="B583" s="108"/>
      <c r="C583" s="111"/>
      <c r="D583" s="108"/>
    </row>
    <row r="584" spans="1:4" ht="12.75" customHeight="1" x14ac:dyDescent="0.25">
      <c r="A584" s="108"/>
      <c r="B584" s="108"/>
      <c r="C584" s="111"/>
      <c r="D584" s="108"/>
    </row>
    <row r="585" spans="1:4" ht="12.75" customHeight="1" x14ac:dyDescent="0.25">
      <c r="A585" s="108"/>
      <c r="B585" s="108"/>
      <c r="C585" s="111"/>
      <c r="D585" s="108"/>
    </row>
    <row r="586" spans="1:4" ht="12.75" customHeight="1" x14ac:dyDescent="0.25">
      <c r="A586" s="108"/>
      <c r="B586" s="108"/>
      <c r="C586" s="111"/>
      <c r="D586" s="108"/>
    </row>
    <row r="587" spans="1:4" ht="12.75" customHeight="1" x14ac:dyDescent="0.25">
      <c r="A587" s="108"/>
      <c r="B587" s="108"/>
      <c r="C587" s="111"/>
      <c r="D587" s="108"/>
    </row>
    <row r="588" spans="1:4" ht="12.75" customHeight="1" x14ac:dyDescent="0.25">
      <c r="A588" s="108"/>
      <c r="B588" s="108"/>
      <c r="C588" s="111"/>
      <c r="D588" s="108"/>
    </row>
    <row r="589" spans="1:4" ht="12.75" customHeight="1" x14ac:dyDescent="0.25">
      <c r="A589" s="108"/>
      <c r="B589" s="108"/>
      <c r="C589" s="111"/>
      <c r="D589" s="108"/>
    </row>
    <row r="590" spans="1:4" ht="12.75" customHeight="1" x14ac:dyDescent="0.25">
      <c r="A590" s="108"/>
      <c r="B590" s="108"/>
      <c r="C590" s="111"/>
      <c r="D590" s="108"/>
    </row>
    <row r="591" spans="1:4" ht="12.75" customHeight="1" x14ac:dyDescent="0.25">
      <c r="A591" s="108"/>
      <c r="B591" s="108"/>
      <c r="C591" s="111"/>
      <c r="D591" s="108"/>
    </row>
    <row r="592" spans="1:4" ht="12.75" customHeight="1" x14ac:dyDescent="0.25">
      <c r="A592" s="108"/>
      <c r="B592" s="108"/>
      <c r="C592" s="111"/>
      <c r="D592" s="108"/>
    </row>
    <row r="593" spans="1:4" ht="12.75" customHeight="1" x14ac:dyDescent="0.25">
      <c r="A593" s="108"/>
      <c r="B593" s="108"/>
      <c r="C593" s="111"/>
      <c r="D593" s="108"/>
    </row>
    <row r="594" spans="1:4" ht="12.75" customHeight="1" x14ac:dyDescent="0.25">
      <c r="A594" s="108"/>
      <c r="B594" s="108"/>
      <c r="C594" s="111"/>
      <c r="D594" s="108"/>
    </row>
    <row r="595" spans="1:4" ht="12.75" customHeight="1" x14ac:dyDescent="0.25">
      <c r="A595" s="108"/>
      <c r="B595" s="108"/>
      <c r="C595" s="111"/>
      <c r="D595" s="108"/>
    </row>
    <row r="596" spans="1:4" ht="12.75" customHeight="1" x14ac:dyDescent="0.25">
      <c r="A596" s="108"/>
      <c r="B596" s="108"/>
      <c r="C596" s="111"/>
      <c r="D596" s="108"/>
    </row>
    <row r="597" spans="1:4" ht="12.75" customHeight="1" x14ac:dyDescent="0.25">
      <c r="A597" s="108"/>
      <c r="B597" s="108"/>
      <c r="C597" s="111"/>
      <c r="D597" s="108"/>
    </row>
    <row r="598" spans="1:4" ht="12.75" customHeight="1" x14ac:dyDescent="0.25">
      <c r="A598" s="108"/>
      <c r="B598" s="108"/>
      <c r="C598" s="111"/>
      <c r="D598" s="108"/>
    </row>
    <row r="599" spans="1:4" ht="12.75" customHeight="1" x14ac:dyDescent="0.25">
      <c r="A599" s="108"/>
      <c r="B599" s="108"/>
      <c r="C599" s="111"/>
      <c r="D599" s="108"/>
    </row>
    <row r="600" spans="1:4" ht="12.75" customHeight="1" x14ac:dyDescent="0.25">
      <c r="A600" s="108"/>
      <c r="B600" s="108"/>
      <c r="C600" s="111"/>
      <c r="D600" s="108"/>
    </row>
    <row r="601" spans="1:4" ht="12.75" customHeight="1" x14ac:dyDescent="0.25">
      <c r="A601" s="108"/>
      <c r="B601" s="108"/>
      <c r="C601" s="111"/>
      <c r="D601" s="108"/>
    </row>
    <row r="602" spans="1:4" ht="12.75" customHeight="1" x14ac:dyDescent="0.25">
      <c r="A602" s="108"/>
      <c r="B602" s="108"/>
      <c r="C602" s="111"/>
      <c r="D602" s="108"/>
    </row>
    <row r="603" spans="1:4" ht="12.75" customHeight="1" x14ac:dyDescent="0.25">
      <c r="A603" s="108"/>
      <c r="B603" s="108"/>
      <c r="C603" s="111"/>
      <c r="D603" s="108"/>
    </row>
    <row r="604" spans="1:4" ht="12.75" customHeight="1" x14ac:dyDescent="0.25">
      <c r="A604" s="108"/>
      <c r="B604" s="108"/>
      <c r="C604" s="111"/>
      <c r="D604" s="108"/>
    </row>
    <row r="605" spans="1:4" ht="12.75" customHeight="1" x14ac:dyDescent="0.25">
      <c r="A605" s="108"/>
      <c r="B605" s="108"/>
      <c r="C605" s="111"/>
      <c r="D605" s="108"/>
    </row>
    <row r="606" spans="1:4" ht="12.75" customHeight="1" x14ac:dyDescent="0.25">
      <c r="A606" s="108"/>
      <c r="B606" s="108"/>
      <c r="C606" s="111"/>
      <c r="D606" s="108"/>
    </row>
    <row r="607" spans="1:4" ht="12.75" customHeight="1" x14ac:dyDescent="0.25">
      <c r="A607" s="108"/>
      <c r="B607" s="108"/>
      <c r="C607" s="111"/>
      <c r="D607" s="108"/>
    </row>
    <row r="608" spans="1:4" ht="12.75" customHeight="1" x14ac:dyDescent="0.25">
      <c r="A608" s="108"/>
      <c r="B608" s="108"/>
      <c r="C608" s="111"/>
      <c r="D608" s="108"/>
    </row>
    <row r="609" spans="1:4" ht="12.75" customHeight="1" x14ac:dyDescent="0.25">
      <c r="A609" s="108"/>
      <c r="B609" s="108"/>
      <c r="C609" s="111"/>
      <c r="D609" s="108"/>
    </row>
    <row r="610" spans="1:4" ht="12.75" customHeight="1" x14ac:dyDescent="0.25">
      <c r="A610" s="108"/>
      <c r="B610" s="108"/>
      <c r="C610" s="111"/>
      <c r="D610" s="108"/>
    </row>
    <row r="611" spans="1:4" ht="12.75" customHeight="1" x14ac:dyDescent="0.25">
      <c r="A611" s="108"/>
      <c r="B611" s="108"/>
      <c r="C611" s="111"/>
      <c r="D611" s="108"/>
    </row>
    <row r="612" spans="1:4" ht="12.75" customHeight="1" x14ac:dyDescent="0.25">
      <c r="A612" s="108"/>
      <c r="B612" s="108"/>
      <c r="C612" s="111"/>
      <c r="D612" s="108"/>
    </row>
    <row r="613" spans="1:4" ht="12.75" customHeight="1" x14ac:dyDescent="0.25">
      <c r="A613" s="108"/>
      <c r="B613" s="108"/>
      <c r="C613" s="111"/>
      <c r="D613" s="108"/>
    </row>
    <row r="614" spans="1:4" ht="12.75" customHeight="1" x14ac:dyDescent="0.25">
      <c r="A614" s="108"/>
      <c r="B614" s="108"/>
      <c r="C614" s="111"/>
      <c r="D614" s="108"/>
    </row>
    <row r="615" spans="1:4" ht="12.75" customHeight="1" x14ac:dyDescent="0.25">
      <c r="A615" s="108"/>
      <c r="B615" s="108"/>
      <c r="C615" s="111"/>
      <c r="D615" s="108"/>
    </row>
    <row r="616" spans="1:4" ht="12.75" customHeight="1" x14ac:dyDescent="0.25">
      <c r="A616" s="108"/>
      <c r="B616" s="108"/>
      <c r="C616" s="111"/>
      <c r="D616" s="108"/>
    </row>
    <row r="617" spans="1:4" ht="12.75" customHeight="1" x14ac:dyDescent="0.25">
      <c r="A617" s="108"/>
      <c r="B617" s="108"/>
      <c r="C617" s="111"/>
      <c r="D617" s="108"/>
    </row>
    <row r="618" spans="1:4" ht="12.75" customHeight="1" x14ac:dyDescent="0.25">
      <c r="A618" s="108"/>
      <c r="B618" s="108"/>
      <c r="C618" s="111"/>
      <c r="D618" s="108"/>
    </row>
    <row r="619" spans="1:4" ht="12.75" customHeight="1" x14ac:dyDescent="0.25">
      <c r="A619" s="108"/>
      <c r="B619" s="108"/>
      <c r="C619" s="111"/>
      <c r="D619" s="108"/>
    </row>
    <row r="620" spans="1:4" ht="12.75" customHeight="1" x14ac:dyDescent="0.25">
      <c r="A620" s="108"/>
      <c r="B620" s="108"/>
      <c r="C620" s="111"/>
      <c r="D620" s="108"/>
    </row>
    <row r="621" spans="1:4" ht="12.75" customHeight="1" x14ac:dyDescent="0.25">
      <c r="A621" s="108"/>
      <c r="B621" s="108"/>
      <c r="C621" s="111"/>
      <c r="D621" s="108"/>
    </row>
    <row r="622" spans="1:4" ht="12.75" customHeight="1" x14ac:dyDescent="0.25">
      <c r="A622" s="108"/>
      <c r="B622" s="108"/>
      <c r="C622" s="111"/>
      <c r="D622" s="108"/>
    </row>
    <row r="623" spans="1:4" ht="12.75" customHeight="1" x14ac:dyDescent="0.25">
      <c r="A623" s="108"/>
      <c r="B623" s="108"/>
      <c r="C623" s="111"/>
      <c r="D623" s="108"/>
    </row>
    <row r="624" spans="1:4" ht="12.75" customHeight="1" x14ac:dyDescent="0.25">
      <c r="A624" s="108"/>
      <c r="B624" s="108"/>
      <c r="C624" s="111"/>
      <c r="D624" s="108"/>
    </row>
    <row r="625" spans="1:4" ht="12.75" customHeight="1" x14ac:dyDescent="0.25">
      <c r="A625" s="108"/>
      <c r="B625" s="108"/>
      <c r="C625" s="111"/>
      <c r="D625" s="108"/>
    </row>
    <row r="626" spans="1:4" ht="12.75" customHeight="1" x14ac:dyDescent="0.25">
      <c r="A626" s="108"/>
      <c r="B626" s="108"/>
      <c r="C626" s="111"/>
      <c r="D626" s="108"/>
    </row>
    <row r="627" spans="1:4" ht="12.75" customHeight="1" x14ac:dyDescent="0.25">
      <c r="A627" s="108"/>
      <c r="B627" s="108"/>
      <c r="C627" s="111"/>
      <c r="D627" s="108"/>
    </row>
    <row r="628" spans="1:4" ht="12.75" customHeight="1" x14ac:dyDescent="0.25">
      <c r="A628" s="108"/>
      <c r="B628" s="108"/>
      <c r="C628" s="111"/>
      <c r="D628" s="108"/>
    </row>
    <row r="629" spans="1:4" ht="12.75" customHeight="1" x14ac:dyDescent="0.25">
      <c r="A629" s="108"/>
      <c r="B629" s="108"/>
      <c r="C629" s="111"/>
      <c r="D629" s="108"/>
    </row>
    <row r="630" spans="1:4" ht="12.75" customHeight="1" x14ac:dyDescent="0.25">
      <c r="A630" s="108"/>
      <c r="B630" s="108"/>
      <c r="C630" s="111"/>
      <c r="D630" s="108"/>
    </row>
    <row r="631" spans="1:4" ht="12.75" customHeight="1" x14ac:dyDescent="0.25">
      <c r="A631" s="108"/>
      <c r="B631" s="108"/>
      <c r="C631" s="111"/>
      <c r="D631" s="108"/>
    </row>
    <row r="632" spans="1:4" ht="12.75" customHeight="1" x14ac:dyDescent="0.25">
      <c r="A632" s="108"/>
      <c r="B632" s="108"/>
      <c r="C632" s="111"/>
      <c r="D632" s="108"/>
    </row>
    <row r="633" spans="1:4" ht="12.75" customHeight="1" x14ac:dyDescent="0.25">
      <c r="A633" s="108"/>
      <c r="B633" s="108"/>
      <c r="C633" s="111"/>
      <c r="D633" s="108"/>
    </row>
    <row r="634" spans="1:4" ht="12.75" customHeight="1" x14ac:dyDescent="0.25">
      <c r="A634" s="108"/>
      <c r="B634" s="108"/>
      <c r="C634" s="111"/>
      <c r="D634" s="108"/>
    </row>
    <row r="635" spans="1:4" ht="12.75" customHeight="1" x14ac:dyDescent="0.25">
      <c r="A635" s="108"/>
      <c r="B635" s="108"/>
      <c r="C635" s="111"/>
      <c r="D635" s="108"/>
    </row>
    <row r="636" spans="1:4" ht="12.75" customHeight="1" x14ac:dyDescent="0.25">
      <c r="A636" s="108"/>
      <c r="B636" s="108"/>
      <c r="C636" s="111"/>
      <c r="D636" s="108"/>
    </row>
    <row r="637" spans="1:4" ht="12.75" customHeight="1" x14ac:dyDescent="0.25">
      <c r="A637" s="108"/>
      <c r="B637" s="108"/>
      <c r="C637" s="111"/>
      <c r="D637" s="108"/>
    </row>
    <row r="638" spans="1:4" ht="12.75" customHeight="1" x14ac:dyDescent="0.25">
      <c r="A638" s="108"/>
      <c r="B638" s="108"/>
      <c r="C638" s="111"/>
      <c r="D638" s="108"/>
    </row>
    <row r="639" spans="1:4" ht="12.75" customHeight="1" x14ac:dyDescent="0.25">
      <c r="A639" s="108"/>
      <c r="B639" s="108"/>
      <c r="C639" s="111"/>
      <c r="D639" s="108"/>
    </row>
    <row r="640" spans="1:4" ht="12.75" customHeight="1" x14ac:dyDescent="0.25">
      <c r="A640" s="108"/>
      <c r="B640" s="108"/>
      <c r="C640" s="111"/>
      <c r="D640" s="108"/>
    </row>
    <row r="641" spans="1:4" ht="12.75" customHeight="1" x14ac:dyDescent="0.25">
      <c r="A641" s="108"/>
      <c r="B641" s="108"/>
      <c r="C641" s="111"/>
      <c r="D641" s="108"/>
    </row>
    <row r="642" spans="1:4" ht="12.75" customHeight="1" x14ac:dyDescent="0.25">
      <c r="A642" s="108"/>
      <c r="B642" s="108"/>
      <c r="C642" s="111"/>
      <c r="D642" s="108"/>
    </row>
    <row r="643" spans="1:4" ht="12.75" customHeight="1" x14ac:dyDescent="0.25">
      <c r="A643" s="108"/>
      <c r="B643" s="108"/>
      <c r="C643" s="111"/>
      <c r="D643" s="108"/>
    </row>
    <row r="644" spans="1:4" ht="12.75" customHeight="1" x14ac:dyDescent="0.25">
      <c r="A644" s="108"/>
      <c r="B644" s="108"/>
      <c r="C644" s="111"/>
      <c r="D644" s="108"/>
    </row>
    <row r="645" spans="1:4" ht="12.75" customHeight="1" x14ac:dyDescent="0.25">
      <c r="A645" s="108"/>
      <c r="B645" s="108"/>
      <c r="C645" s="111"/>
      <c r="D645" s="108"/>
    </row>
    <row r="646" spans="1:4" ht="12.75" customHeight="1" x14ac:dyDescent="0.25">
      <c r="A646" s="108"/>
      <c r="B646" s="108"/>
      <c r="C646" s="111"/>
      <c r="D646" s="108"/>
    </row>
    <row r="647" spans="1:4" ht="12.75" customHeight="1" x14ac:dyDescent="0.25">
      <c r="A647" s="108"/>
      <c r="B647" s="108"/>
      <c r="C647" s="111"/>
      <c r="D647" s="108"/>
    </row>
    <row r="648" spans="1:4" ht="12.75" customHeight="1" x14ac:dyDescent="0.25">
      <c r="A648" s="108"/>
      <c r="B648" s="108"/>
      <c r="C648" s="111"/>
      <c r="D648" s="108"/>
    </row>
    <row r="649" spans="1:4" ht="12.75" customHeight="1" x14ac:dyDescent="0.25">
      <c r="A649" s="108"/>
      <c r="B649" s="108"/>
      <c r="C649" s="111"/>
      <c r="D649" s="108"/>
    </row>
    <row r="650" spans="1:4" ht="12.75" customHeight="1" x14ac:dyDescent="0.25">
      <c r="A650" s="108"/>
      <c r="B650" s="108"/>
      <c r="C650" s="111"/>
      <c r="D650" s="108"/>
    </row>
    <row r="651" spans="1:4" ht="12.75" customHeight="1" x14ac:dyDescent="0.25">
      <c r="A651" s="108"/>
      <c r="B651" s="108"/>
      <c r="C651" s="111"/>
      <c r="D651" s="108"/>
    </row>
    <row r="652" spans="1:4" ht="12.75" customHeight="1" x14ac:dyDescent="0.25">
      <c r="A652" s="108"/>
      <c r="B652" s="108"/>
      <c r="C652" s="111"/>
      <c r="D652" s="108"/>
    </row>
    <row r="653" spans="1:4" ht="12.75" customHeight="1" x14ac:dyDescent="0.25">
      <c r="A653" s="108"/>
      <c r="B653" s="108"/>
      <c r="C653" s="111"/>
      <c r="D653" s="108"/>
    </row>
    <row r="654" spans="1:4" ht="12.75" customHeight="1" x14ac:dyDescent="0.25">
      <c r="A654" s="108"/>
      <c r="B654" s="108"/>
      <c r="C654" s="111"/>
      <c r="D654" s="108"/>
    </row>
    <row r="655" spans="1:4" ht="12.75" customHeight="1" x14ac:dyDescent="0.25">
      <c r="A655" s="108"/>
      <c r="B655" s="108"/>
      <c r="C655" s="111"/>
      <c r="D655" s="108"/>
    </row>
    <row r="656" spans="1:4" ht="12.75" customHeight="1" x14ac:dyDescent="0.25">
      <c r="A656" s="108"/>
      <c r="B656" s="108"/>
      <c r="C656" s="111"/>
      <c r="D656" s="108"/>
    </row>
    <row r="657" spans="1:4" ht="12.75" customHeight="1" x14ac:dyDescent="0.25">
      <c r="A657" s="108"/>
      <c r="B657" s="108"/>
      <c r="C657" s="111"/>
      <c r="D657" s="108"/>
    </row>
    <row r="658" spans="1:4" ht="12.75" customHeight="1" x14ac:dyDescent="0.25">
      <c r="A658" s="108"/>
      <c r="B658" s="108"/>
      <c r="C658" s="111"/>
      <c r="D658" s="108"/>
    </row>
    <row r="659" spans="1:4" ht="12.75" customHeight="1" x14ac:dyDescent="0.25">
      <c r="A659" s="108"/>
      <c r="B659" s="108"/>
      <c r="C659" s="111"/>
      <c r="D659" s="108"/>
    </row>
    <row r="660" spans="1:4" ht="12.75" customHeight="1" x14ac:dyDescent="0.25">
      <c r="A660" s="108"/>
      <c r="B660" s="108"/>
      <c r="C660" s="111"/>
      <c r="D660" s="108"/>
    </row>
    <row r="661" spans="1:4" ht="12.75" customHeight="1" x14ac:dyDescent="0.25">
      <c r="A661" s="108"/>
      <c r="B661" s="108"/>
      <c r="C661" s="111"/>
      <c r="D661" s="108"/>
    </row>
    <row r="662" spans="1:4" ht="12.75" customHeight="1" x14ac:dyDescent="0.25">
      <c r="A662" s="108"/>
      <c r="B662" s="108"/>
      <c r="C662" s="111"/>
      <c r="D662" s="108"/>
    </row>
    <row r="663" spans="1:4" ht="12.75" customHeight="1" x14ac:dyDescent="0.25">
      <c r="A663" s="108"/>
      <c r="B663" s="108"/>
      <c r="C663" s="111"/>
      <c r="D663" s="108"/>
    </row>
    <row r="664" spans="1:4" ht="12.75" customHeight="1" x14ac:dyDescent="0.25">
      <c r="A664" s="108"/>
      <c r="B664" s="108"/>
      <c r="C664" s="111"/>
      <c r="D664" s="108"/>
    </row>
    <row r="665" spans="1:4" ht="12.75" customHeight="1" x14ac:dyDescent="0.25">
      <c r="A665" s="108"/>
      <c r="B665" s="108"/>
      <c r="C665" s="111"/>
      <c r="D665" s="108"/>
    </row>
    <row r="666" spans="1:4" ht="12.75" customHeight="1" x14ac:dyDescent="0.25">
      <c r="A666" s="108"/>
      <c r="B666" s="108"/>
      <c r="C666" s="111"/>
      <c r="D666" s="108"/>
    </row>
    <row r="667" spans="1:4" ht="12.75" customHeight="1" x14ac:dyDescent="0.25">
      <c r="A667" s="108"/>
      <c r="B667" s="108"/>
      <c r="C667" s="111"/>
      <c r="D667" s="108"/>
    </row>
    <row r="668" spans="1:4" ht="12.75" customHeight="1" x14ac:dyDescent="0.25">
      <c r="A668" s="108"/>
      <c r="B668" s="108"/>
      <c r="C668" s="111"/>
      <c r="D668" s="108"/>
    </row>
    <row r="669" spans="1:4" ht="12.75" customHeight="1" x14ac:dyDescent="0.25">
      <c r="A669" s="108"/>
      <c r="B669" s="108"/>
      <c r="C669" s="111"/>
      <c r="D669" s="108"/>
    </row>
    <row r="670" spans="1:4" ht="12.75" customHeight="1" x14ac:dyDescent="0.25">
      <c r="A670" s="108"/>
      <c r="B670" s="108"/>
      <c r="C670" s="111"/>
      <c r="D670" s="108"/>
    </row>
    <row r="671" spans="1:4" ht="12.75" customHeight="1" x14ac:dyDescent="0.25">
      <c r="A671" s="108"/>
      <c r="B671" s="108"/>
      <c r="C671" s="111"/>
      <c r="D671" s="108"/>
    </row>
    <row r="672" spans="1:4" ht="12.75" customHeight="1" x14ac:dyDescent="0.25">
      <c r="A672" s="108"/>
      <c r="B672" s="108"/>
      <c r="C672" s="111"/>
      <c r="D672" s="108"/>
    </row>
    <row r="673" spans="1:4" ht="12.75" customHeight="1" x14ac:dyDescent="0.25">
      <c r="A673" s="108"/>
      <c r="B673" s="108"/>
      <c r="C673" s="111"/>
      <c r="D673" s="108"/>
    </row>
    <row r="674" spans="1:4" ht="12.75" customHeight="1" x14ac:dyDescent="0.25">
      <c r="A674" s="108"/>
      <c r="B674" s="108"/>
      <c r="C674" s="111"/>
      <c r="D674" s="108"/>
    </row>
    <row r="675" spans="1:4" ht="12.75" customHeight="1" x14ac:dyDescent="0.25">
      <c r="A675" s="108"/>
      <c r="B675" s="108"/>
      <c r="C675" s="111"/>
      <c r="D675" s="108"/>
    </row>
    <row r="676" spans="1:4" ht="12.75" customHeight="1" x14ac:dyDescent="0.25">
      <c r="A676" s="108"/>
      <c r="B676" s="108"/>
      <c r="C676" s="111"/>
      <c r="D676" s="108"/>
    </row>
    <row r="677" spans="1:4" ht="12.75" customHeight="1" x14ac:dyDescent="0.25">
      <c r="A677" s="108"/>
      <c r="B677" s="108"/>
      <c r="C677" s="111"/>
      <c r="D677" s="108"/>
    </row>
    <row r="678" spans="1:4" ht="12.75" customHeight="1" x14ac:dyDescent="0.25">
      <c r="A678" s="108"/>
      <c r="B678" s="108"/>
      <c r="C678" s="111"/>
      <c r="D678" s="108"/>
    </row>
    <row r="679" spans="1:4" ht="12.75" customHeight="1" x14ac:dyDescent="0.25">
      <c r="A679" s="108"/>
      <c r="B679" s="108"/>
      <c r="C679" s="111"/>
      <c r="D679" s="108"/>
    </row>
    <row r="680" spans="1:4" ht="12.75" customHeight="1" x14ac:dyDescent="0.25">
      <c r="A680" s="108"/>
      <c r="B680" s="108"/>
      <c r="C680" s="111"/>
      <c r="D680" s="108"/>
    </row>
    <row r="681" spans="1:4" ht="12.75" customHeight="1" x14ac:dyDescent="0.25">
      <c r="A681" s="108"/>
      <c r="B681" s="108"/>
      <c r="C681" s="111"/>
      <c r="D681" s="108"/>
    </row>
    <row r="682" spans="1:4" ht="12.75" customHeight="1" x14ac:dyDescent="0.25">
      <c r="A682" s="108"/>
      <c r="B682" s="108"/>
      <c r="C682" s="111"/>
      <c r="D682" s="108"/>
    </row>
    <row r="683" spans="1:4" ht="12.75" customHeight="1" x14ac:dyDescent="0.25">
      <c r="A683" s="108"/>
      <c r="B683" s="108"/>
      <c r="C683" s="111"/>
      <c r="D683" s="108"/>
    </row>
    <row r="684" spans="1:4" ht="12.75" customHeight="1" x14ac:dyDescent="0.25">
      <c r="A684" s="108"/>
      <c r="B684" s="108"/>
      <c r="C684" s="111"/>
      <c r="D684" s="108"/>
    </row>
    <row r="685" spans="1:4" ht="12.75" customHeight="1" x14ac:dyDescent="0.25">
      <c r="A685" s="108"/>
      <c r="B685" s="108"/>
      <c r="C685" s="111"/>
      <c r="D685" s="108"/>
    </row>
    <row r="686" spans="1:4" ht="12.75" customHeight="1" x14ac:dyDescent="0.25">
      <c r="A686" s="108"/>
      <c r="B686" s="108"/>
      <c r="C686" s="111"/>
      <c r="D686" s="108"/>
    </row>
    <row r="687" spans="1:4" ht="12.75" customHeight="1" x14ac:dyDescent="0.25">
      <c r="A687" s="108"/>
      <c r="B687" s="108"/>
      <c r="C687" s="111"/>
      <c r="D687" s="108"/>
    </row>
    <row r="688" spans="1:4" ht="12.75" customHeight="1" x14ac:dyDescent="0.25">
      <c r="A688" s="108"/>
      <c r="B688" s="108"/>
      <c r="C688" s="111"/>
      <c r="D688" s="108"/>
    </row>
    <row r="689" spans="1:4" ht="12.75" customHeight="1" x14ac:dyDescent="0.25">
      <c r="A689" s="108"/>
      <c r="B689" s="108"/>
      <c r="C689" s="111"/>
      <c r="D689" s="108"/>
    </row>
    <row r="690" spans="1:4" ht="12.75" customHeight="1" x14ac:dyDescent="0.25">
      <c r="A690" s="108"/>
      <c r="B690" s="108"/>
      <c r="C690" s="111"/>
      <c r="D690" s="108"/>
    </row>
    <row r="691" spans="1:4" ht="12.75" customHeight="1" x14ac:dyDescent="0.25">
      <c r="A691" s="108"/>
      <c r="B691" s="108"/>
      <c r="C691" s="111"/>
      <c r="D691" s="108"/>
    </row>
    <row r="692" spans="1:4" ht="12.75" customHeight="1" x14ac:dyDescent="0.25">
      <c r="A692" s="108"/>
      <c r="B692" s="108"/>
      <c r="C692" s="111"/>
      <c r="D692" s="108"/>
    </row>
    <row r="693" spans="1:4" ht="12.75" customHeight="1" x14ac:dyDescent="0.25">
      <c r="A693" s="108"/>
      <c r="B693" s="108"/>
      <c r="C693" s="111"/>
      <c r="D693" s="108"/>
    </row>
    <row r="694" spans="1:4" ht="12.75" customHeight="1" x14ac:dyDescent="0.25">
      <c r="A694" s="108"/>
      <c r="B694" s="108"/>
      <c r="C694" s="111"/>
      <c r="D694" s="108"/>
    </row>
    <row r="695" spans="1:4" ht="12.75" customHeight="1" x14ac:dyDescent="0.25">
      <c r="A695" s="108"/>
      <c r="B695" s="108"/>
      <c r="C695" s="111"/>
      <c r="D695" s="108"/>
    </row>
    <row r="696" spans="1:4" ht="12.75" customHeight="1" x14ac:dyDescent="0.25">
      <c r="A696" s="108"/>
      <c r="B696" s="108"/>
      <c r="C696" s="111"/>
      <c r="D696" s="108"/>
    </row>
    <row r="697" spans="1:4" ht="12.75" customHeight="1" x14ac:dyDescent="0.25">
      <c r="A697" s="108"/>
      <c r="B697" s="108"/>
      <c r="C697" s="111"/>
      <c r="D697" s="108"/>
    </row>
    <row r="698" spans="1:4" ht="12.75" customHeight="1" x14ac:dyDescent="0.25">
      <c r="A698" s="108"/>
      <c r="B698" s="108"/>
      <c r="C698" s="111"/>
      <c r="D698" s="108"/>
    </row>
    <row r="699" spans="1:4" ht="12.75" customHeight="1" x14ac:dyDescent="0.25">
      <c r="A699" s="108"/>
      <c r="B699" s="108"/>
      <c r="C699" s="111"/>
      <c r="D699" s="108"/>
    </row>
    <row r="700" spans="1:4" ht="12.75" customHeight="1" x14ac:dyDescent="0.25">
      <c r="A700" s="108"/>
      <c r="B700" s="108"/>
      <c r="C700" s="111"/>
      <c r="D700" s="108"/>
    </row>
    <row r="701" spans="1:4" ht="12.75" customHeight="1" x14ac:dyDescent="0.25">
      <c r="A701" s="108"/>
      <c r="B701" s="108"/>
      <c r="C701" s="111"/>
      <c r="D701" s="108"/>
    </row>
    <row r="702" spans="1:4" ht="12.75" customHeight="1" x14ac:dyDescent="0.25">
      <c r="A702" s="108"/>
      <c r="B702" s="108"/>
      <c r="C702" s="111"/>
      <c r="D702" s="108"/>
    </row>
    <row r="703" spans="1:4" ht="12.75" customHeight="1" x14ac:dyDescent="0.25">
      <c r="A703" s="108"/>
      <c r="B703" s="108"/>
      <c r="C703" s="111"/>
      <c r="D703" s="108"/>
    </row>
    <row r="704" spans="1:4" ht="12.75" customHeight="1" x14ac:dyDescent="0.25">
      <c r="A704" s="108"/>
      <c r="B704" s="108"/>
      <c r="C704" s="111"/>
      <c r="D704" s="108"/>
    </row>
    <row r="705" spans="1:4" ht="12.75" customHeight="1" x14ac:dyDescent="0.25">
      <c r="A705" s="108"/>
      <c r="B705" s="108"/>
      <c r="C705" s="111"/>
      <c r="D705" s="108"/>
    </row>
    <row r="706" spans="1:4" ht="12.75" customHeight="1" x14ac:dyDescent="0.25">
      <c r="A706" s="108"/>
      <c r="B706" s="108"/>
      <c r="C706" s="111"/>
      <c r="D706" s="108"/>
    </row>
    <row r="707" spans="1:4" ht="12.75" customHeight="1" x14ac:dyDescent="0.25">
      <c r="A707" s="108"/>
      <c r="B707" s="108"/>
      <c r="C707" s="111"/>
      <c r="D707" s="108"/>
    </row>
    <row r="708" spans="1:4" ht="12.75" customHeight="1" x14ac:dyDescent="0.25">
      <c r="A708" s="108"/>
      <c r="B708" s="108"/>
      <c r="C708" s="111"/>
      <c r="D708" s="108"/>
    </row>
    <row r="709" spans="1:4" ht="12.75" customHeight="1" x14ac:dyDescent="0.25">
      <c r="A709" s="108"/>
      <c r="B709" s="108"/>
      <c r="C709" s="111"/>
      <c r="D709" s="108"/>
    </row>
    <row r="710" spans="1:4" ht="12.75" customHeight="1" x14ac:dyDescent="0.25">
      <c r="A710" s="108"/>
      <c r="B710" s="108"/>
      <c r="C710" s="111"/>
      <c r="D710" s="108"/>
    </row>
    <row r="711" spans="1:4" ht="12.75" customHeight="1" x14ac:dyDescent="0.25">
      <c r="A711" s="108"/>
      <c r="B711" s="108"/>
      <c r="C711" s="111"/>
      <c r="D711" s="108"/>
    </row>
    <row r="712" spans="1:4" ht="12.75" customHeight="1" x14ac:dyDescent="0.25">
      <c r="A712" s="108"/>
      <c r="B712" s="108"/>
      <c r="C712" s="111"/>
      <c r="D712" s="108"/>
    </row>
    <row r="713" spans="1:4" ht="12.75" customHeight="1" x14ac:dyDescent="0.25">
      <c r="A713" s="108"/>
      <c r="B713" s="108"/>
      <c r="C713" s="111"/>
      <c r="D713" s="108"/>
    </row>
    <row r="714" spans="1:4" ht="12.75" customHeight="1" x14ac:dyDescent="0.25">
      <c r="A714" s="108"/>
      <c r="B714" s="108"/>
      <c r="C714" s="111"/>
      <c r="D714" s="108"/>
    </row>
    <row r="715" spans="1:4" ht="12.75" customHeight="1" x14ac:dyDescent="0.25">
      <c r="A715" s="108"/>
      <c r="B715" s="108"/>
      <c r="C715" s="111"/>
      <c r="D715" s="108"/>
    </row>
    <row r="716" spans="1:4" ht="12.75" customHeight="1" x14ac:dyDescent="0.25">
      <c r="A716" s="108"/>
      <c r="B716" s="108"/>
      <c r="C716" s="111"/>
      <c r="D716" s="108"/>
    </row>
    <row r="717" spans="1:4" ht="12.75" customHeight="1" x14ac:dyDescent="0.25">
      <c r="A717" s="108"/>
      <c r="B717" s="108"/>
      <c r="C717" s="111"/>
      <c r="D717" s="108"/>
    </row>
    <row r="718" spans="1:4" ht="12.75" customHeight="1" x14ac:dyDescent="0.25">
      <c r="A718" s="108"/>
      <c r="B718" s="108"/>
      <c r="C718" s="111"/>
      <c r="D718" s="108"/>
    </row>
    <row r="719" spans="1:4" ht="12.75" customHeight="1" x14ac:dyDescent="0.25">
      <c r="A719" s="108"/>
      <c r="B719" s="108"/>
      <c r="C719" s="111"/>
      <c r="D719" s="108"/>
    </row>
    <row r="720" spans="1:4" ht="12.75" customHeight="1" x14ac:dyDescent="0.25">
      <c r="A720" s="108"/>
      <c r="B720" s="108"/>
      <c r="C720" s="111"/>
      <c r="D720" s="108"/>
    </row>
    <row r="721" spans="1:4" ht="12.75" customHeight="1" x14ac:dyDescent="0.25">
      <c r="A721" s="108"/>
      <c r="B721" s="108"/>
      <c r="C721" s="111"/>
      <c r="D721" s="108"/>
    </row>
    <row r="722" spans="1:4" ht="12.75" customHeight="1" x14ac:dyDescent="0.25">
      <c r="A722" s="108"/>
      <c r="B722" s="108"/>
      <c r="C722" s="111"/>
      <c r="D722" s="108"/>
    </row>
    <row r="723" spans="1:4" ht="12.75" customHeight="1" x14ac:dyDescent="0.25">
      <c r="A723" s="108"/>
      <c r="B723" s="108"/>
      <c r="C723" s="111"/>
      <c r="D723" s="108"/>
    </row>
    <row r="724" spans="1:4" ht="12.75" customHeight="1" x14ac:dyDescent="0.25">
      <c r="A724" s="108"/>
      <c r="B724" s="108"/>
      <c r="C724" s="111"/>
      <c r="D724" s="108"/>
    </row>
    <row r="725" spans="1:4" ht="12.75" customHeight="1" x14ac:dyDescent="0.25">
      <c r="A725" s="108"/>
      <c r="B725" s="108"/>
      <c r="C725" s="111"/>
      <c r="D725" s="108"/>
    </row>
    <row r="726" spans="1:4" ht="12.75" customHeight="1" x14ac:dyDescent="0.25">
      <c r="A726" s="108"/>
      <c r="B726" s="108"/>
      <c r="C726" s="111"/>
      <c r="D726" s="108"/>
    </row>
    <row r="727" spans="1:4" ht="12.75" customHeight="1" x14ac:dyDescent="0.25">
      <c r="A727" s="108"/>
      <c r="B727" s="108"/>
      <c r="C727" s="111"/>
      <c r="D727" s="108"/>
    </row>
    <row r="728" spans="1:4" ht="12.75" customHeight="1" x14ac:dyDescent="0.25">
      <c r="A728" s="108"/>
      <c r="B728" s="108"/>
      <c r="C728" s="111"/>
      <c r="D728" s="108"/>
    </row>
    <row r="729" spans="1:4" ht="12.75" customHeight="1" x14ac:dyDescent="0.25">
      <c r="A729" s="108"/>
      <c r="B729" s="108"/>
      <c r="C729" s="111"/>
      <c r="D729" s="108"/>
    </row>
    <row r="730" spans="1:4" ht="12.75" customHeight="1" x14ac:dyDescent="0.25">
      <c r="A730" s="108"/>
      <c r="B730" s="108"/>
      <c r="C730" s="111"/>
      <c r="D730" s="108"/>
    </row>
    <row r="731" spans="1:4" ht="12.75" customHeight="1" x14ac:dyDescent="0.25">
      <c r="A731" s="108"/>
      <c r="B731" s="108"/>
      <c r="C731" s="111"/>
      <c r="D731" s="108"/>
    </row>
    <row r="732" spans="1:4" ht="12.75" customHeight="1" x14ac:dyDescent="0.25">
      <c r="A732" s="108"/>
      <c r="B732" s="108"/>
      <c r="C732" s="111"/>
      <c r="D732" s="108"/>
    </row>
    <row r="733" spans="1:4" ht="12.75" customHeight="1" x14ac:dyDescent="0.25">
      <c r="A733" s="108"/>
      <c r="B733" s="108"/>
      <c r="C733" s="111"/>
      <c r="D733" s="108"/>
    </row>
    <row r="734" spans="1:4" ht="12.75" customHeight="1" x14ac:dyDescent="0.25">
      <c r="A734" s="108"/>
      <c r="B734" s="108"/>
      <c r="C734" s="111"/>
      <c r="D734" s="108"/>
    </row>
    <row r="735" spans="1:4" ht="12.75" customHeight="1" x14ac:dyDescent="0.25">
      <c r="A735" s="108"/>
      <c r="B735" s="108"/>
      <c r="C735" s="111"/>
      <c r="D735" s="108"/>
    </row>
    <row r="736" spans="1:4" ht="12.75" customHeight="1" x14ac:dyDescent="0.25">
      <c r="A736" s="108"/>
      <c r="B736" s="108"/>
      <c r="C736" s="111"/>
      <c r="D736" s="108"/>
    </row>
    <row r="737" spans="1:4" ht="12.75" customHeight="1" x14ac:dyDescent="0.25">
      <c r="A737" s="108"/>
      <c r="B737" s="108"/>
      <c r="C737" s="111"/>
      <c r="D737" s="108"/>
    </row>
    <row r="738" spans="1:4" ht="12.75" customHeight="1" x14ac:dyDescent="0.25">
      <c r="A738" s="108"/>
      <c r="B738" s="108"/>
      <c r="C738" s="111"/>
      <c r="D738" s="108"/>
    </row>
    <row r="739" spans="1:4" ht="12.75" customHeight="1" x14ac:dyDescent="0.25">
      <c r="A739" s="108"/>
      <c r="B739" s="108"/>
      <c r="C739" s="111"/>
      <c r="D739" s="108"/>
    </row>
    <row r="740" spans="1:4" ht="12.75" customHeight="1" x14ac:dyDescent="0.25">
      <c r="A740" s="108"/>
      <c r="B740" s="108"/>
      <c r="C740" s="111"/>
      <c r="D740" s="108"/>
    </row>
    <row r="741" spans="1:4" ht="12.75" customHeight="1" x14ac:dyDescent="0.25">
      <c r="A741" s="108"/>
      <c r="B741" s="108"/>
      <c r="C741" s="111"/>
      <c r="D741" s="108"/>
    </row>
    <row r="742" spans="1:4" ht="12.75" customHeight="1" x14ac:dyDescent="0.25">
      <c r="A742" s="108"/>
      <c r="B742" s="108"/>
      <c r="C742" s="111"/>
      <c r="D742" s="108"/>
    </row>
    <row r="743" spans="1:4" ht="12.75" customHeight="1" x14ac:dyDescent="0.25">
      <c r="A743" s="108"/>
      <c r="B743" s="108"/>
      <c r="C743" s="111"/>
      <c r="D743" s="108"/>
    </row>
    <row r="744" spans="1:4" ht="12.75" customHeight="1" x14ac:dyDescent="0.25">
      <c r="A744" s="108"/>
      <c r="B744" s="108"/>
      <c r="C744" s="111"/>
      <c r="D744" s="108"/>
    </row>
    <row r="745" spans="1:4" ht="12.75" customHeight="1" x14ac:dyDescent="0.25">
      <c r="A745" s="108"/>
      <c r="B745" s="108"/>
      <c r="C745" s="111"/>
      <c r="D745" s="108"/>
    </row>
    <row r="746" spans="1:4" ht="12.75" customHeight="1" x14ac:dyDescent="0.25">
      <c r="A746" s="108"/>
      <c r="B746" s="108"/>
      <c r="C746" s="111"/>
      <c r="D746" s="108"/>
    </row>
    <row r="747" spans="1:4" ht="12.75" customHeight="1" x14ac:dyDescent="0.25">
      <c r="A747" s="108"/>
      <c r="B747" s="108"/>
      <c r="C747" s="111"/>
      <c r="D747" s="108"/>
    </row>
    <row r="748" spans="1:4" ht="12.75" customHeight="1" x14ac:dyDescent="0.25">
      <c r="A748" s="108"/>
      <c r="B748" s="108"/>
      <c r="C748" s="111"/>
      <c r="D748" s="108"/>
    </row>
    <row r="749" spans="1:4" ht="12.75" customHeight="1" x14ac:dyDescent="0.25">
      <c r="A749" s="108"/>
      <c r="B749" s="108"/>
      <c r="C749" s="111"/>
      <c r="D749" s="108"/>
    </row>
    <row r="750" spans="1:4" ht="12.75" customHeight="1" x14ac:dyDescent="0.25">
      <c r="A750" s="108"/>
      <c r="B750" s="108"/>
      <c r="C750" s="111"/>
      <c r="D750" s="108"/>
    </row>
    <row r="751" spans="1:4" ht="12.75" customHeight="1" x14ac:dyDescent="0.25">
      <c r="A751" s="108"/>
      <c r="B751" s="108"/>
      <c r="C751" s="111"/>
      <c r="D751" s="108"/>
    </row>
    <row r="752" spans="1:4" ht="12.75" customHeight="1" x14ac:dyDescent="0.25">
      <c r="A752" s="108"/>
      <c r="B752" s="108"/>
      <c r="C752" s="111"/>
      <c r="D752" s="108"/>
    </row>
    <row r="753" spans="1:4" ht="12.75" customHeight="1" x14ac:dyDescent="0.25">
      <c r="A753" s="108"/>
      <c r="B753" s="108"/>
      <c r="C753" s="111"/>
      <c r="D753" s="108"/>
    </row>
    <row r="754" spans="1:4" ht="12.75" customHeight="1" x14ac:dyDescent="0.25">
      <c r="A754" s="108"/>
      <c r="B754" s="108"/>
      <c r="C754" s="111"/>
      <c r="D754" s="108"/>
    </row>
    <row r="755" spans="1:4" ht="12.75" customHeight="1" x14ac:dyDescent="0.25">
      <c r="A755" s="108"/>
      <c r="B755" s="108"/>
      <c r="C755" s="111"/>
      <c r="D755" s="108"/>
    </row>
    <row r="756" spans="1:4" ht="12.75" customHeight="1" x14ac:dyDescent="0.25">
      <c r="A756" s="108"/>
      <c r="B756" s="108"/>
      <c r="C756" s="111"/>
      <c r="D756" s="108"/>
    </row>
    <row r="757" spans="1:4" ht="12.75" customHeight="1" x14ac:dyDescent="0.25">
      <c r="A757" s="108"/>
      <c r="B757" s="108"/>
      <c r="C757" s="111"/>
      <c r="D757" s="108"/>
    </row>
    <row r="758" spans="1:4" ht="12.75" customHeight="1" x14ac:dyDescent="0.25">
      <c r="A758" s="108"/>
      <c r="B758" s="108"/>
      <c r="C758" s="111"/>
      <c r="D758" s="108"/>
    </row>
    <row r="759" spans="1:4" ht="12.75" customHeight="1" x14ac:dyDescent="0.25">
      <c r="A759" s="108"/>
      <c r="B759" s="108"/>
      <c r="C759" s="111"/>
      <c r="D759" s="108"/>
    </row>
    <row r="760" spans="1:4" ht="12.75" customHeight="1" x14ac:dyDescent="0.25">
      <c r="A760" s="108"/>
      <c r="B760" s="108"/>
      <c r="C760" s="111"/>
      <c r="D760" s="108"/>
    </row>
    <row r="761" spans="1:4" ht="12.75" customHeight="1" x14ac:dyDescent="0.25">
      <c r="A761" s="108"/>
      <c r="B761" s="108"/>
      <c r="C761" s="111"/>
      <c r="D761" s="108"/>
    </row>
    <row r="762" spans="1:4" ht="12.75" customHeight="1" x14ac:dyDescent="0.25">
      <c r="A762" s="108"/>
      <c r="B762" s="108"/>
      <c r="C762" s="111"/>
      <c r="D762" s="108"/>
    </row>
    <row r="763" spans="1:4" ht="12.75" customHeight="1" x14ac:dyDescent="0.25">
      <c r="A763" s="108"/>
      <c r="B763" s="108"/>
      <c r="C763" s="111"/>
      <c r="D763" s="108"/>
    </row>
    <row r="764" spans="1:4" ht="12.75" customHeight="1" x14ac:dyDescent="0.25">
      <c r="A764" s="108"/>
      <c r="B764" s="108"/>
      <c r="C764" s="111"/>
      <c r="D764" s="108"/>
    </row>
    <row r="765" spans="1:4" ht="12.75" customHeight="1" x14ac:dyDescent="0.25">
      <c r="A765" s="108"/>
      <c r="B765" s="108"/>
      <c r="C765" s="111"/>
      <c r="D765" s="108"/>
    </row>
    <row r="766" spans="1:4" ht="12.75" customHeight="1" x14ac:dyDescent="0.25">
      <c r="A766" s="108"/>
      <c r="B766" s="108"/>
      <c r="C766" s="111"/>
      <c r="D766" s="108"/>
    </row>
    <row r="767" spans="1:4" ht="12.75" customHeight="1" x14ac:dyDescent="0.25">
      <c r="A767" s="108"/>
      <c r="B767" s="108"/>
      <c r="C767" s="111"/>
      <c r="D767" s="108"/>
    </row>
    <row r="768" spans="1:4" ht="12.75" customHeight="1" x14ac:dyDescent="0.25">
      <c r="A768" s="108"/>
      <c r="B768" s="108"/>
      <c r="C768" s="111"/>
      <c r="D768" s="108"/>
    </row>
    <row r="769" spans="1:4" ht="12.75" customHeight="1" x14ac:dyDescent="0.25">
      <c r="A769" s="108"/>
      <c r="B769" s="108"/>
      <c r="C769" s="111"/>
      <c r="D769" s="108"/>
    </row>
    <row r="770" spans="1:4" ht="12.75" customHeight="1" x14ac:dyDescent="0.25">
      <c r="A770" s="108"/>
      <c r="B770" s="108"/>
      <c r="C770" s="111"/>
      <c r="D770" s="108"/>
    </row>
    <row r="771" spans="1:4" ht="12.75" customHeight="1" x14ac:dyDescent="0.25">
      <c r="A771" s="108"/>
      <c r="B771" s="108"/>
      <c r="C771" s="111"/>
      <c r="D771" s="108"/>
    </row>
    <row r="772" spans="1:4" ht="12.75" customHeight="1" x14ac:dyDescent="0.25">
      <c r="A772" s="108"/>
      <c r="B772" s="108"/>
      <c r="C772" s="111"/>
      <c r="D772" s="108"/>
    </row>
    <row r="773" spans="1:4" ht="12.75" customHeight="1" x14ac:dyDescent="0.25">
      <c r="A773" s="108"/>
      <c r="B773" s="108"/>
      <c r="C773" s="111"/>
      <c r="D773" s="108"/>
    </row>
    <row r="774" spans="1:4" ht="12.75" customHeight="1" x14ac:dyDescent="0.25">
      <c r="A774" s="108"/>
      <c r="B774" s="108"/>
      <c r="C774" s="111"/>
      <c r="D774" s="108"/>
    </row>
    <row r="775" spans="1:4" ht="12.75" customHeight="1" x14ac:dyDescent="0.25">
      <c r="A775" s="108"/>
      <c r="B775" s="108"/>
      <c r="C775" s="111"/>
      <c r="D775" s="108"/>
    </row>
    <row r="776" spans="1:4" ht="12.75" customHeight="1" x14ac:dyDescent="0.25">
      <c r="A776" s="108"/>
      <c r="B776" s="108"/>
      <c r="C776" s="111"/>
      <c r="D776" s="108"/>
    </row>
    <row r="777" spans="1:4" ht="12.75" customHeight="1" x14ac:dyDescent="0.25">
      <c r="A777" s="108"/>
      <c r="B777" s="108"/>
      <c r="C777" s="111"/>
      <c r="D777" s="108"/>
    </row>
    <row r="778" spans="1:4" ht="12.75" customHeight="1" x14ac:dyDescent="0.25">
      <c r="A778" s="108"/>
      <c r="B778" s="108"/>
      <c r="C778" s="111"/>
      <c r="D778" s="108"/>
    </row>
    <row r="779" spans="1:4" ht="12.75" customHeight="1" x14ac:dyDescent="0.25">
      <c r="A779" s="108"/>
      <c r="B779" s="108"/>
      <c r="C779" s="111"/>
      <c r="D779" s="108"/>
    </row>
    <row r="780" spans="1:4" ht="12.75" customHeight="1" x14ac:dyDescent="0.25">
      <c r="A780" s="108"/>
      <c r="B780" s="108"/>
      <c r="C780" s="111"/>
      <c r="D780" s="108"/>
    </row>
    <row r="781" spans="1:4" ht="12.75" customHeight="1" x14ac:dyDescent="0.25">
      <c r="A781" s="108"/>
      <c r="B781" s="108"/>
      <c r="C781" s="111"/>
      <c r="D781" s="108"/>
    </row>
    <row r="782" spans="1:4" ht="12.75" customHeight="1" x14ac:dyDescent="0.25">
      <c r="A782" s="108"/>
      <c r="B782" s="108"/>
      <c r="C782" s="111"/>
      <c r="D782" s="108"/>
    </row>
    <row r="783" spans="1:4" ht="12.75" customHeight="1" x14ac:dyDescent="0.25">
      <c r="A783" s="108"/>
      <c r="B783" s="108"/>
      <c r="C783" s="111"/>
      <c r="D783" s="108"/>
    </row>
    <row r="784" spans="1:4" ht="12.75" customHeight="1" x14ac:dyDescent="0.25">
      <c r="A784" s="108"/>
      <c r="B784" s="108"/>
      <c r="C784" s="111"/>
      <c r="D784" s="108"/>
    </row>
    <row r="785" spans="1:4" ht="12.75" customHeight="1" x14ac:dyDescent="0.25">
      <c r="A785" s="108"/>
      <c r="B785" s="108"/>
      <c r="C785" s="111"/>
      <c r="D785" s="108"/>
    </row>
    <row r="786" spans="1:4" ht="12.75" customHeight="1" x14ac:dyDescent="0.25">
      <c r="A786" s="108"/>
      <c r="B786" s="108"/>
      <c r="C786" s="111"/>
      <c r="D786" s="108"/>
    </row>
    <row r="787" spans="1:4" ht="12.75" customHeight="1" x14ac:dyDescent="0.25">
      <c r="A787" s="108"/>
      <c r="B787" s="108"/>
      <c r="C787" s="111"/>
      <c r="D787" s="108"/>
    </row>
    <row r="788" spans="1:4" ht="12.75" customHeight="1" x14ac:dyDescent="0.25">
      <c r="A788" s="108"/>
      <c r="B788" s="108"/>
      <c r="C788" s="111"/>
      <c r="D788" s="108"/>
    </row>
    <row r="789" spans="1:4" ht="12.75" customHeight="1" x14ac:dyDescent="0.25">
      <c r="A789" s="108"/>
      <c r="B789" s="108"/>
      <c r="C789" s="111"/>
      <c r="D789" s="108"/>
    </row>
    <row r="790" spans="1:4" ht="12.75" customHeight="1" x14ac:dyDescent="0.25">
      <c r="A790" s="108"/>
      <c r="B790" s="108"/>
      <c r="C790" s="111"/>
      <c r="D790" s="108"/>
    </row>
    <row r="791" spans="1:4" ht="12.75" customHeight="1" x14ac:dyDescent="0.25">
      <c r="A791" s="108"/>
      <c r="B791" s="108"/>
      <c r="C791" s="111"/>
      <c r="D791" s="108"/>
    </row>
    <row r="792" spans="1:4" ht="12.75" customHeight="1" x14ac:dyDescent="0.25">
      <c r="A792" s="108"/>
      <c r="B792" s="108"/>
      <c r="C792" s="111"/>
      <c r="D792" s="108"/>
    </row>
    <row r="793" spans="1:4" ht="12.75" customHeight="1" x14ac:dyDescent="0.25">
      <c r="A793" s="108"/>
      <c r="B793" s="108"/>
      <c r="C793" s="111"/>
      <c r="D793" s="108"/>
    </row>
    <row r="794" spans="1:4" ht="12.75" customHeight="1" x14ac:dyDescent="0.25">
      <c r="A794" s="108"/>
      <c r="B794" s="108"/>
      <c r="C794" s="111"/>
      <c r="D794" s="108"/>
    </row>
    <row r="795" spans="1:4" ht="12.75" customHeight="1" x14ac:dyDescent="0.25">
      <c r="A795" s="108"/>
      <c r="B795" s="108"/>
      <c r="C795" s="111"/>
      <c r="D795" s="108"/>
    </row>
    <row r="796" spans="1:4" ht="12.75" customHeight="1" x14ac:dyDescent="0.25">
      <c r="A796" s="108"/>
      <c r="B796" s="108"/>
      <c r="C796" s="111"/>
      <c r="D796" s="108"/>
    </row>
    <row r="797" spans="1:4" ht="12.75" customHeight="1" x14ac:dyDescent="0.25">
      <c r="A797" s="108"/>
      <c r="B797" s="108"/>
      <c r="C797" s="111"/>
      <c r="D797" s="108"/>
    </row>
    <row r="798" spans="1:4" ht="12.75" customHeight="1" x14ac:dyDescent="0.25">
      <c r="A798" s="108"/>
      <c r="B798" s="108"/>
      <c r="C798" s="111"/>
      <c r="D798" s="108"/>
    </row>
    <row r="799" spans="1:4" ht="12.75" customHeight="1" x14ac:dyDescent="0.25">
      <c r="A799" s="108"/>
      <c r="B799" s="108"/>
      <c r="C799" s="111"/>
      <c r="D799" s="108"/>
    </row>
    <row r="800" spans="1:4" ht="12.75" customHeight="1" x14ac:dyDescent="0.25">
      <c r="A800" s="108"/>
      <c r="B800" s="108"/>
      <c r="C800" s="111"/>
      <c r="D800" s="108"/>
    </row>
    <row r="801" spans="1:4" ht="12.75" customHeight="1" x14ac:dyDescent="0.25">
      <c r="A801" s="108"/>
      <c r="B801" s="108"/>
      <c r="C801" s="111"/>
      <c r="D801" s="108"/>
    </row>
    <row r="802" spans="1:4" ht="12.75" customHeight="1" x14ac:dyDescent="0.25">
      <c r="A802" s="108"/>
      <c r="B802" s="108"/>
      <c r="C802" s="111"/>
      <c r="D802" s="108"/>
    </row>
    <row r="803" spans="1:4" ht="12.75" customHeight="1" x14ac:dyDescent="0.25">
      <c r="A803" s="108"/>
      <c r="B803" s="108"/>
      <c r="C803" s="111"/>
      <c r="D803" s="108"/>
    </row>
    <row r="804" spans="1:4" ht="12.75" customHeight="1" x14ac:dyDescent="0.25">
      <c r="A804" s="108"/>
      <c r="B804" s="108"/>
      <c r="C804" s="111"/>
      <c r="D804" s="108"/>
    </row>
    <row r="805" spans="1:4" ht="12.75" customHeight="1" x14ac:dyDescent="0.25">
      <c r="A805" s="108"/>
      <c r="B805" s="108"/>
      <c r="C805" s="111"/>
      <c r="D805" s="108"/>
    </row>
    <row r="806" spans="1:4" ht="12.75" customHeight="1" x14ac:dyDescent="0.25">
      <c r="A806" s="108"/>
      <c r="B806" s="108"/>
      <c r="C806" s="111"/>
      <c r="D806" s="108"/>
    </row>
    <row r="807" spans="1:4" ht="12.75" customHeight="1" x14ac:dyDescent="0.25">
      <c r="A807" s="108"/>
      <c r="B807" s="108"/>
      <c r="C807" s="111"/>
      <c r="D807" s="108"/>
    </row>
    <row r="808" spans="1:4" ht="12.75" customHeight="1" x14ac:dyDescent="0.25">
      <c r="A808" s="108"/>
      <c r="B808" s="108"/>
      <c r="C808" s="111"/>
      <c r="D808" s="108"/>
    </row>
    <row r="809" spans="1:4" ht="12.75" customHeight="1" x14ac:dyDescent="0.25">
      <c r="A809" s="108"/>
      <c r="B809" s="108"/>
      <c r="C809" s="111"/>
      <c r="D809" s="108"/>
    </row>
    <row r="810" spans="1:4" ht="12.75" customHeight="1" x14ac:dyDescent="0.25">
      <c r="A810" s="108"/>
      <c r="B810" s="108"/>
      <c r="C810" s="111"/>
      <c r="D810" s="108"/>
    </row>
    <row r="811" spans="1:4" ht="12.75" customHeight="1" x14ac:dyDescent="0.25">
      <c r="A811" s="108"/>
      <c r="B811" s="108"/>
      <c r="C811" s="111"/>
      <c r="D811" s="108"/>
    </row>
    <row r="812" spans="1:4" ht="12.75" customHeight="1" x14ac:dyDescent="0.25">
      <c r="A812" s="108"/>
      <c r="B812" s="108"/>
      <c r="C812" s="111"/>
      <c r="D812" s="108"/>
    </row>
    <row r="813" spans="1:4" ht="12.75" customHeight="1" x14ac:dyDescent="0.25">
      <c r="A813" s="108"/>
      <c r="B813" s="108"/>
      <c r="C813" s="111"/>
      <c r="D813" s="108"/>
    </row>
    <row r="814" spans="1:4" ht="12.75" customHeight="1" x14ac:dyDescent="0.25">
      <c r="A814" s="108"/>
      <c r="B814" s="108"/>
      <c r="C814" s="111"/>
      <c r="D814" s="108"/>
    </row>
    <row r="815" spans="1:4" ht="12.75" customHeight="1" x14ac:dyDescent="0.25">
      <c r="A815" s="108"/>
      <c r="B815" s="108"/>
      <c r="C815" s="111"/>
      <c r="D815" s="108"/>
    </row>
    <row r="816" spans="1:4" ht="12.75" customHeight="1" x14ac:dyDescent="0.25">
      <c r="A816" s="108"/>
      <c r="B816" s="108"/>
      <c r="C816" s="111"/>
      <c r="D816" s="108"/>
    </row>
    <row r="817" spans="1:4" ht="12.75" customHeight="1" x14ac:dyDescent="0.25">
      <c r="A817" s="108"/>
      <c r="B817" s="108"/>
      <c r="C817" s="111"/>
      <c r="D817" s="108"/>
    </row>
    <row r="818" spans="1:4" ht="12.75" customHeight="1" x14ac:dyDescent="0.25">
      <c r="A818" s="108"/>
      <c r="B818" s="108"/>
      <c r="C818" s="111"/>
      <c r="D818" s="108"/>
    </row>
    <row r="819" spans="1:4" ht="12.75" customHeight="1" x14ac:dyDescent="0.25">
      <c r="A819" s="108"/>
      <c r="B819" s="108"/>
      <c r="C819" s="111"/>
      <c r="D819" s="108"/>
    </row>
    <row r="820" spans="1:4" ht="12.75" customHeight="1" x14ac:dyDescent="0.25">
      <c r="A820" s="108"/>
      <c r="B820" s="108"/>
      <c r="C820" s="111"/>
      <c r="D820" s="108"/>
    </row>
    <row r="821" spans="1:4" ht="12.75" customHeight="1" x14ac:dyDescent="0.25">
      <c r="A821" s="108"/>
      <c r="B821" s="108"/>
      <c r="C821" s="111"/>
      <c r="D821" s="108"/>
    </row>
    <row r="822" spans="1:4" ht="12.75" customHeight="1" x14ac:dyDescent="0.25">
      <c r="A822" s="108"/>
      <c r="B822" s="108"/>
      <c r="C822" s="111"/>
      <c r="D822" s="108"/>
    </row>
    <row r="823" spans="1:4" ht="12.75" customHeight="1" x14ac:dyDescent="0.25">
      <c r="A823" s="108"/>
      <c r="B823" s="108"/>
      <c r="C823" s="111"/>
      <c r="D823" s="108"/>
    </row>
    <row r="824" spans="1:4" ht="12.75" customHeight="1" x14ac:dyDescent="0.25">
      <c r="A824" s="108"/>
      <c r="B824" s="108"/>
      <c r="C824" s="111"/>
      <c r="D824" s="108"/>
    </row>
    <row r="825" spans="1:4" ht="12.75" customHeight="1" x14ac:dyDescent="0.25">
      <c r="A825" s="108"/>
      <c r="B825" s="108"/>
      <c r="C825" s="111"/>
      <c r="D825" s="108"/>
    </row>
    <row r="826" spans="1:4" ht="12.75" customHeight="1" x14ac:dyDescent="0.25">
      <c r="A826" s="108"/>
      <c r="B826" s="108"/>
      <c r="C826" s="111"/>
      <c r="D826" s="108"/>
    </row>
    <row r="827" spans="1:4" ht="12.75" customHeight="1" x14ac:dyDescent="0.25">
      <c r="A827" s="108"/>
      <c r="B827" s="108"/>
      <c r="C827" s="111"/>
      <c r="D827" s="108"/>
    </row>
    <row r="828" spans="1:4" ht="12.75" customHeight="1" x14ac:dyDescent="0.25">
      <c r="A828" s="108"/>
      <c r="B828" s="108"/>
      <c r="C828" s="111"/>
      <c r="D828" s="108"/>
    </row>
    <row r="829" spans="1:4" ht="12.75" customHeight="1" x14ac:dyDescent="0.25">
      <c r="A829" s="108"/>
      <c r="B829" s="108"/>
      <c r="C829" s="111"/>
      <c r="D829" s="108"/>
    </row>
    <row r="830" spans="1:4" ht="12.75" customHeight="1" x14ac:dyDescent="0.25">
      <c r="A830" s="108"/>
      <c r="B830" s="108"/>
      <c r="C830" s="111"/>
      <c r="D830" s="108"/>
    </row>
    <row r="831" spans="1:4" ht="12.75" customHeight="1" x14ac:dyDescent="0.25">
      <c r="A831" s="108"/>
      <c r="B831" s="108"/>
      <c r="C831" s="111"/>
      <c r="D831" s="108"/>
    </row>
    <row r="832" spans="1:4" ht="12.75" customHeight="1" x14ac:dyDescent="0.25">
      <c r="A832" s="108"/>
      <c r="B832" s="108"/>
      <c r="C832" s="111"/>
      <c r="D832" s="108"/>
    </row>
    <row r="833" spans="1:4" ht="12.75" customHeight="1" x14ac:dyDescent="0.25">
      <c r="A833" s="108"/>
      <c r="B833" s="108"/>
      <c r="C833" s="111"/>
      <c r="D833" s="108"/>
    </row>
    <row r="834" spans="1:4" ht="12.75" customHeight="1" x14ac:dyDescent="0.25">
      <c r="A834" s="108"/>
      <c r="B834" s="108"/>
      <c r="C834" s="111"/>
      <c r="D834" s="108"/>
    </row>
    <row r="835" spans="1:4" ht="12.75" customHeight="1" x14ac:dyDescent="0.25">
      <c r="A835" s="108"/>
      <c r="B835" s="108"/>
      <c r="C835" s="111"/>
      <c r="D835" s="108"/>
    </row>
    <row r="836" spans="1:4" ht="12.75" customHeight="1" x14ac:dyDescent="0.25">
      <c r="A836" s="108"/>
      <c r="B836" s="108"/>
      <c r="C836" s="111"/>
      <c r="D836" s="108"/>
    </row>
    <row r="837" spans="1:4" ht="12.75" customHeight="1" x14ac:dyDescent="0.25">
      <c r="A837" s="108"/>
      <c r="B837" s="108"/>
      <c r="C837" s="111"/>
      <c r="D837" s="108"/>
    </row>
    <row r="838" spans="1:4" ht="12.75" customHeight="1" x14ac:dyDescent="0.25">
      <c r="A838" s="108"/>
      <c r="B838" s="108"/>
      <c r="C838" s="111"/>
      <c r="D838" s="108"/>
    </row>
    <row r="839" spans="1:4" ht="12.75" customHeight="1" x14ac:dyDescent="0.25">
      <c r="A839" s="108"/>
      <c r="B839" s="108"/>
      <c r="C839" s="111"/>
      <c r="D839" s="108"/>
    </row>
    <row r="840" spans="1:4" ht="12.75" customHeight="1" x14ac:dyDescent="0.25">
      <c r="A840" s="108"/>
      <c r="B840" s="108"/>
      <c r="C840" s="111"/>
      <c r="D840" s="108"/>
    </row>
    <row r="841" spans="1:4" ht="12.75" customHeight="1" x14ac:dyDescent="0.25">
      <c r="A841" s="108"/>
      <c r="B841" s="108"/>
      <c r="C841" s="111"/>
      <c r="D841" s="108"/>
    </row>
    <row r="842" spans="1:4" ht="12.75" customHeight="1" x14ac:dyDescent="0.25">
      <c r="A842" s="108"/>
      <c r="B842" s="108"/>
      <c r="C842" s="111"/>
      <c r="D842" s="108"/>
    </row>
    <row r="843" spans="1:4" ht="12.75" customHeight="1" x14ac:dyDescent="0.25">
      <c r="A843" s="108"/>
      <c r="B843" s="108"/>
      <c r="C843" s="111"/>
      <c r="D843" s="108"/>
    </row>
    <row r="844" spans="1:4" ht="12.75" customHeight="1" x14ac:dyDescent="0.25">
      <c r="A844" s="108"/>
      <c r="B844" s="108"/>
      <c r="C844" s="111"/>
      <c r="D844" s="108"/>
    </row>
    <row r="845" spans="1:4" ht="12.75" customHeight="1" x14ac:dyDescent="0.25">
      <c r="A845" s="108"/>
      <c r="B845" s="108"/>
      <c r="C845" s="111"/>
      <c r="D845" s="108"/>
    </row>
    <row r="846" spans="1:4" ht="12.75" customHeight="1" x14ac:dyDescent="0.25">
      <c r="A846" s="108"/>
      <c r="B846" s="108"/>
      <c r="C846" s="111"/>
      <c r="D846" s="108"/>
    </row>
    <row r="847" spans="1:4" ht="12.75" customHeight="1" x14ac:dyDescent="0.25">
      <c r="A847" s="108"/>
      <c r="B847" s="108"/>
      <c r="C847" s="111"/>
      <c r="D847" s="108"/>
    </row>
    <row r="848" spans="1:4" ht="12.75" customHeight="1" x14ac:dyDescent="0.25">
      <c r="A848" s="108"/>
      <c r="B848" s="108"/>
      <c r="C848" s="111"/>
      <c r="D848" s="108"/>
    </row>
    <row r="849" spans="1:4" ht="12.75" customHeight="1" x14ac:dyDescent="0.25">
      <c r="A849" s="108"/>
      <c r="B849" s="108"/>
      <c r="C849" s="111"/>
      <c r="D849" s="108"/>
    </row>
    <row r="850" spans="1:4" ht="12.75" customHeight="1" x14ac:dyDescent="0.25">
      <c r="A850" s="108"/>
      <c r="B850" s="108"/>
      <c r="C850" s="111"/>
      <c r="D850" s="108"/>
    </row>
    <row r="851" spans="1:4" ht="12.75" customHeight="1" x14ac:dyDescent="0.25">
      <c r="A851" s="108"/>
      <c r="B851" s="108"/>
      <c r="C851" s="111"/>
      <c r="D851" s="108"/>
    </row>
    <row r="852" spans="1:4" ht="12.75" customHeight="1" x14ac:dyDescent="0.25">
      <c r="A852" s="108"/>
      <c r="B852" s="108"/>
      <c r="C852" s="111"/>
      <c r="D852" s="108"/>
    </row>
    <row r="853" spans="1:4" ht="12.75" customHeight="1" x14ac:dyDescent="0.25">
      <c r="A853" s="108"/>
      <c r="B853" s="108"/>
      <c r="C853" s="111"/>
      <c r="D853" s="108"/>
    </row>
    <row r="854" spans="1:4" ht="12.75" customHeight="1" x14ac:dyDescent="0.25">
      <c r="A854" s="108"/>
      <c r="B854" s="108"/>
      <c r="C854" s="111"/>
      <c r="D854" s="108"/>
    </row>
    <row r="855" spans="1:4" ht="12.75" customHeight="1" x14ac:dyDescent="0.25">
      <c r="A855" s="108"/>
      <c r="B855" s="108"/>
      <c r="C855" s="111"/>
      <c r="D855" s="108"/>
    </row>
    <row r="856" spans="1:4" ht="12.75" customHeight="1" x14ac:dyDescent="0.25">
      <c r="A856" s="108"/>
      <c r="B856" s="108"/>
      <c r="C856" s="111"/>
      <c r="D856" s="108"/>
    </row>
    <row r="857" spans="1:4" ht="12.75" customHeight="1" x14ac:dyDescent="0.25">
      <c r="A857" s="108"/>
      <c r="B857" s="108"/>
      <c r="C857" s="111"/>
      <c r="D857" s="108"/>
    </row>
    <row r="858" spans="1:4" ht="12.75" customHeight="1" x14ac:dyDescent="0.25">
      <c r="A858" s="108"/>
      <c r="B858" s="108"/>
      <c r="C858" s="111"/>
      <c r="D858" s="108"/>
    </row>
    <row r="859" spans="1:4" ht="12.75" customHeight="1" x14ac:dyDescent="0.25">
      <c r="A859" s="108"/>
      <c r="B859" s="108"/>
      <c r="C859" s="111"/>
      <c r="D859" s="108"/>
    </row>
    <row r="860" spans="1:4" ht="12.75" customHeight="1" x14ac:dyDescent="0.25">
      <c r="A860" s="108"/>
      <c r="B860" s="108"/>
      <c r="C860" s="111"/>
      <c r="D860" s="108"/>
    </row>
    <row r="861" spans="1:4" ht="12.75" customHeight="1" x14ac:dyDescent="0.25">
      <c r="A861" s="108"/>
      <c r="B861" s="108"/>
      <c r="C861" s="111"/>
      <c r="D861" s="108"/>
    </row>
    <row r="862" spans="1:4" ht="12.75" customHeight="1" x14ac:dyDescent="0.25">
      <c r="A862" s="108"/>
      <c r="B862" s="108"/>
      <c r="C862" s="111"/>
      <c r="D862" s="108"/>
    </row>
    <row r="863" spans="1:4" ht="12.75" customHeight="1" x14ac:dyDescent="0.25">
      <c r="A863" s="108"/>
      <c r="B863" s="108"/>
      <c r="C863" s="111"/>
      <c r="D863" s="108"/>
    </row>
    <row r="864" spans="1:4" ht="12.75" customHeight="1" x14ac:dyDescent="0.25">
      <c r="A864" s="108"/>
      <c r="B864" s="108"/>
      <c r="C864" s="111"/>
      <c r="D864" s="108"/>
    </row>
    <row r="865" spans="1:4" ht="12.75" customHeight="1" x14ac:dyDescent="0.25">
      <c r="A865" s="108"/>
      <c r="B865" s="108"/>
      <c r="C865" s="111"/>
      <c r="D865" s="108"/>
    </row>
    <row r="866" spans="1:4" ht="12.75" customHeight="1" x14ac:dyDescent="0.25">
      <c r="A866" s="108"/>
      <c r="B866" s="108"/>
      <c r="C866" s="111"/>
      <c r="D866" s="108"/>
    </row>
    <row r="867" spans="1:4" ht="12.75" customHeight="1" x14ac:dyDescent="0.25">
      <c r="A867" s="108"/>
      <c r="B867" s="108"/>
      <c r="C867" s="111"/>
      <c r="D867" s="108"/>
    </row>
    <row r="868" spans="1:4" ht="12.75" customHeight="1" x14ac:dyDescent="0.25">
      <c r="A868" s="108"/>
      <c r="B868" s="108"/>
      <c r="C868" s="111"/>
      <c r="D868" s="108"/>
    </row>
    <row r="869" spans="1:4" ht="12.75" customHeight="1" x14ac:dyDescent="0.25">
      <c r="A869" s="108"/>
      <c r="B869" s="108"/>
      <c r="C869" s="111"/>
      <c r="D869" s="108"/>
    </row>
    <row r="870" spans="1:4" ht="12.75" customHeight="1" x14ac:dyDescent="0.25">
      <c r="A870" s="108"/>
      <c r="B870" s="108"/>
      <c r="C870" s="111"/>
      <c r="D870" s="108"/>
    </row>
    <row r="871" spans="1:4" ht="12.75" customHeight="1" x14ac:dyDescent="0.25">
      <c r="A871" s="108"/>
      <c r="B871" s="108"/>
      <c r="C871" s="111"/>
      <c r="D871" s="108"/>
    </row>
    <row r="872" spans="1:4" ht="12.75" customHeight="1" x14ac:dyDescent="0.25">
      <c r="A872" s="108"/>
      <c r="B872" s="108"/>
      <c r="C872" s="111"/>
      <c r="D872" s="108"/>
    </row>
    <row r="873" spans="1:4" ht="12.75" customHeight="1" x14ac:dyDescent="0.25">
      <c r="A873" s="108"/>
      <c r="B873" s="108"/>
      <c r="C873" s="111"/>
      <c r="D873" s="108"/>
    </row>
    <row r="874" spans="1:4" ht="12.75" customHeight="1" x14ac:dyDescent="0.25">
      <c r="A874" s="108"/>
      <c r="B874" s="108"/>
      <c r="C874" s="111"/>
      <c r="D874" s="108"/>
    </row>
    <row r="875" spans="1:4" ht="12.75" customHeight="1" x14ac:dyDescent="0.25">
      <c r="A875" s="108"/>
      <c r="B875" s="108"/>
      <c r="C875" s="111"/>
      <c r="D875" s="108"/>
    </row>
    <row r="876" spans="1:4" ht="12.75" customHeight="1" x14ac:dyDescent="0.25">
      <c r="A876" s="108"/>
      <c r="B876" s="108"/>
      <c r="C876" s="111"/>
      <c r="D876" s="108"/>
    </row>
    <row r="877" spans="1:4" ht="12.75" customHeight="1" x14ac:dyDescent="0.25">
      <c r="A877" s="108"/>
      <c r="B877" s="108"/>
      <c r="C877" s="111"/>
      <c r="D877" s="108"/>
    </row>
    <row r="878" spans="1:4" ht="12.75" customHeight="1" x14ac:dyDescent="0.25">
      <c r="A878" s="108"/>
      <c r="B878" s="108"/>
      <c r="C878" s="111"/>
      <c r="D878" s="108"/>
    </row>
    <row r="879" spans="1:4" ht="12.75" customHeight="1" x14ac:dyDescent="0.25">
      <c r="A879" s="108"/>
      <c r="B879" s="108"/>
      <c r="C879" s="111"/>
      <c r="D879" s="108"/>
    </row>
    <row r="880" spans="1:4" ht="12.75" customHeight="1" x14ac:dyDescent="0.25">
      <c r="A880" s="108"/>
      <c r="B880" s="108"/>
      <c r="C880" s="111"/>
      <c r="D880" s="108"/>
    </row>
    <row r="881" spans="1:4" ht="12.75" customHeight="1" x14ac:dyDescent="0.25">
      <c r="A881" s="108"/>
      <c r="B881" s="108"/>
      <c r="C881" s="111"/>
      <c r="D881" s="108"/>
    </row>
    <row r="882" spans="1:4" ht="12.75" customHeight="1" x14ac:dyDescent="0.25">
      <c r="A882" s="108"/>
      <c r="B882" s="108"/>
      <c r="C882" s="111"/>
      <c r="D882" s="108"/>
    </row>
    <row r="883" spans="1:4" ht="12.75" customHeight="1" x14ac:dyDescent="0.25">
      <c r="A883" s="108"/>
      <c r="B883" s="108"/>
      <c r="C883" s="111"/>
      <c r="D883" s="108"/>
    </row>
    <row r="884" spans="1:4" ht="12.75" customHeight="1" x14ac:dyDescent="0.25">
      <c r="A884" s="108"/>
      <c r="B884" s="108"/>
      <c r="C884" s="111"/>
      <c r="D884" s="108"/>
    </row>
    <row r="885" spans="1:4" ht="12.75" customHeight="1" x14ac:dyDescent="0.25">
      <c r="A885" s="108"/>
      <c r="B885" s="108"/>
      <c r="C885" s="111"/>
      <c r="D885" s="108"/>
    </row>
    <row r="886" spans="1:4" ht="12.75" customHeight="1" x14ac:dyDescent="0.25">
      <c r="A886" s="108"/>
      <c r="B886" s="108"/>
      <c r="C886" s="111"/>
      <c r="D886" s="108"/>
    </row>
    <row r="887" spans="1:4" ht="12.75" customHeight="1" x14ac:dyDescent="0.25">
      <c r="A887" s="108"/>
      <c r="B887" s="108"/>
      <c r="C887" s="111"/>
      <c r="D887" s="108"/>
    </row>
    <row r="888" spans="1:4" ht="12.75" customHeight="1" x14ac:dyDescent="0.25">
      <c r="A888" s="108"/>
      <c r="B888" s="108"/>
      <c r="C888" s="111"/>
      <c r="D888" s="108"/>
    </row>
    <row r="889" spans="1:4" ht="12.75" customHeight="1" x14ac:dyDescent="0.25">
      <c r="A889" s="108"/>
      <c r="B889" s="108"/>
      <c r="C889" s="111"/>
      <c r="D889" s="108"/>
    </row>
    <row r="890" spans="1:4" ht="12.75" customHeight="1" x14ac:dyDescent="0.25">
      <c r="A890" s="108"/>
      <c r="B890" s="108"/>
      <c r="C890" s="111"/>
      <c r="D890" s="108"/>
    </row>
    <row r="891" spans="1:4" ht="12.75" customHeight="1" x14ac:dyDescent="0.25">
      <c r="A891" s="108"/>
      <c r="B891" s="108"/>
      <c r="C891" s="111"/>
      <c r="D891" s="108"/>
    </row>
    <row r="892" spans="1:4" ht="12.75" customHeight="1" x14ac:dyDescent="0.25">
      <c r="A892" s="108"/>
      <c r="B892" s="108"/>
      <c r="C892" s="111"/>
      <c r="D892" s="108"/>
    </row>
    <row r="893" spans="1:4" ht="12.75" customHeight="1" x14ac:dyDescent="0.25">
      <c r="A893" s="108"/>
      <c r="B893" s="108"/>
      <c r="C893" s="111"/>
      <c r="D893" s="108"/>
    </row>
    <row r="894" spans="1:4" ht="12.75" customHeight="1" x14ac:dyDescent="0.25">
      <c r="A894" s="108"/>
      <c r="B894" s="108"/>
      <c r="C894" s="111"/>
      <c r="D894" s="108"/>
    </row>
    <row r="895" spans="1:4" ht="12.75" customHeight="1" x14ac:dyDescent="0.25">
      <c r="A895" s="108"/>
      <c r="B895" s="108"/>
      <c r="C895" s="111"/>
      <c r="D895" s="108"/>
    </row>
    <row r="896" spans="1:4" ht="12.75" customHeight="1" x14ac:dyDescent="0.25">
      <c r="A896" s="108"/>
      <c r="B896" s="108"/>
      <c r="C896" s="111"/>
      <c r="D896" s="108"/>
    </row>
    <row r="897" spans="1:4" ht="12.75" customHeight="1" x14ac:dyDescent="0.25">
      <c r="A897" s="108"/>
      <c r="B897" s="108"/>
      <c r="C897" s="111"/>
      <c r="D897" s="108"/>
    </row>
    <row r="898" spans="1:4" ht="12.75" customHeight="1" x14ac:dyDescent="0.25">
      <c r="A898" s="108"/>
      <c r="B898" s="108"/>
      <c r="C898" s="111"/>
      <c r="D898" s="108"/>
    </row>
    <row r="899" spans="1:4" ht="12.75" customHeight="1" x14ac:dyDescent="0.25">
      <c r="A899" s="108"/>
      <c r="B899" s="108"/>
      <c r="C899" s="111"/>
      <c r="D899" s="108"/>
    </row>
    <row r="900" spans="1:4" ht="12.75" customHeight="1" x14ac:dyDescent="0.25">
      <c r="A900" s="108"/>
      <c r="B900" s="108"/>
      <c r="C900" s="111"/>
      <c r="D900" s="108"/>
    </row>
    <row r="901" spans="1:4" ht="12.75" customHeight="1" x14ac:dyDescent="0.25">
      <c r="A901" s="108"/>
      <c r="B901" s="108"/>
      <c r="C901" s="111"/>
      <c r="D901" s="108"/>
    </row>
    <row r="902" spans="1:4" ht="12.75" customHeight="1" x14ac:dyDescent="0.25">
      <c r="A902" s="108"/>
      <c r="B902" s="108"/>
      <c r="C902" s="111"/>
      <c r="D902" s="108"/>
    </row>
    <row r="903" spans="1:4" ht="12.75" customHeight="1" x14ac:dyDescent="0.25">
      <c r="A903" s="108"/>
      <c r="B903" s="108"/>
      <c r="C903" s="111"/>
      <c r="D903" s="108"/>
    </row>
    <row r="904" spans="1:4" ht="12.75" customHeight="1" x14ac:dyDescent="0.25">
      <c r="A904" s="108"/>
      <c r="B904" s="108"/>
      <c r="C904" s="111"/>
      <c r="D904" s="108"/>
    </row>
    <row r="905" spans="1:4" ht="12.75" customHeight="1" x14ac:dyDescent="0.25">
      <c r="A905" s="108"/>
      <c r="B905" s="108"/>
      <c r="C905" s="111"/>
      <c r="D905" s="108"/>
    </row>
    <row r="906" spans="1:4" ht="12.75" customHeight="1" x14ac:dyDescent="0.25">
      <c r="A906" s="108"/>
      <c r="B906" s="108"/>
      <c r="C906" s="111"/>
      <c r="D906" s="108"/>
    </row>
    <row r="907" spans="1:4" ht="12.75" customHeight="1" x14ac:dyDescent="0.25">
      <c r="A907" s="108"/>
      <c r="B907" s="108"/>
      <c r="C907" s="111"/>
      <c r="D907" s="108"/>
    </row>
    <row r="908" spans="1:4" ht="12.75" customHeight="1" x14ac:dyDescent="0.25">
      <c r="A908" s="108"/>
      <c r="B908" s="108"/>
      <c r="C908" s="111"/>
      <c r="D908" s="108"/>
    </row>
    <row r="909" spans="1:4" ht="12.75" customHeight="1" x14ac:dyDescent="0.25">
      <c r="A909" s="108"/>
      <c r="B909" s="108"/>
      <c r="C909" s="111"/>
      <c r="D909" s="108"/>
    </row>
    <row r="910" spans="1:4" ht="12.75" customHeight="1" x14ac:dyDescent="0.25">
      <c r="A910" s="108"/>
      <c r="B910" s="108"/>
      <c r="C910" s="111"/>
      <c r="D910" s="108"/>
    </row>
    <row r="911" spans="1:4" ht="12.75" customHeight="1" x14ac:dyDescent="0.25">
      <c r="A911" s="108"/>
      <c r="B911" s="108"/>
      <c r="C911" s="111"/>
      <c r="D911" s="108"/>
    </row>
    <row r="912" spans="1:4" ht="12.75" customHeight="1" x14ac:dyDescent="0.25">
      <c r="A912" s="108"/>
      <c r="B912" s="108"/>
      <c r="C912" s="111"/>
      <c r="D912" s="108"/>
    </row>
    <row r="913" spans="1:4" ht="12.75" customHeight="1" x14ac:dyDescent="0.25">
      <c r="A913" s="108"/>
      <c r="B913" s="108"/>
      <c r="C913" s="111"/>
      <c r="D913" s="108"/>
    </row>
    <row r="914" spans="1:4" ht="12.75" customHeight="1" x14ac:dyDescent="0.25">
      <c r="A914" s="108"/>
      <c r="B914" s="108"/>
      <c r="C914" s="111"/>
      <c r="D914" s="108"/>
    </row>
    <row r="915" spans="1:4" ht="12.75" customHeight="1" x14ac:dyDescent="0.25">
      <c r="A915" s="108"/>
      <c r="B915" s="108"/>
      <c r="C915" s="111"/>
      <c r="D915" s="108"/>
    </row>
    <row r="916" spans="1:4" ht="12.75" customHeight="1" x14ac:dyDescent="0.25">
      <c r="A916" s="108"/>
      <c r="B916" s="108"/>
      <c r="C916" s="111"/>
      <c r="D916" s="108"/>
    </row>
    <row r="917" spans="1:4" ht="12.75" customHeight="1" x14ac:dyDescent="0.25">
      <c r="A917" s="108"/>
      <c r="B917" s="108"/>
      <c r="C917" s="111"/>
      <c r="D917" s="108"/>
    </row>
    <row r="918" spans="1:4" ht="12.75" customHeight="1" x14ac:dyDescent="0.25">
      <c r="A918" s="108"/>
      <c r="B918" s="108"/>
      <c r="C918" s="111"/>
      <c r="D918" s="108"/>
    </row>
    <row r="919" spans="1:4" ht="12.75" customHeight="1" x14ac:dyDescent="0.25">
      <c r="A919" s="108"/>
      <c r="B919" s="108"/>
      <c r="C919" s="111"/>
      <c r="D919" s="108"/>
    </row>
    <row r="920" spans="1:4" ht="12.75" customHeight="1" x14ac:dyDescent="0.25">
      <c r="A920" s="108"/>
      <c r="B920" s="108"/>
      <c r="C920" s="111"/>
      <c r="D920" s="108"/>
    </row>
    <row r="921" spans="1:4" ht="12.75" customHeight="1" x14ac:dyDescent="0.25">
      <c r="A921" s="108"/>
      <c r="B921" s="108"/>
      <c r="C921" s="111"/>
      <c r="D921" s="108"/>
    </row>
    <row r="922" spans="1:4" ht="12.75" customHeight="1" x14ac:dyDescent="0.25">
      <c r="A922" s="108"/>
      <c r="B922" s="108"/>
      <c r="C922" s="111"/>
      <c r="D922" s="108"/>
    </row>
    <row r="923" spans="1:4" ht="12.75" customHeight="1" x14ac:dyDescent="0.25">
      <c r="A923" s="108"/>
      <c r="B923" s="108"/>
      <c r="C923" s="111"/>
      <c r="D923" s="108"/>
    </row>
    <row r="924" spans="1:4" ht="12.75" customHeight="1" x14ac:dyDescent="0.25">
      <c r="A924" s="108"/>
      <c r="B924" s="108"/>
      <c r="C924" s="111"/>
      <c r="D924" s="108"/>
    </row>
    <row r="925" spans="1:4" ht="12.75" customHeight="1" x14ac:dyDescent="0.25">
      <c r="A925" s="108"/>
      <c r="B925" s="108"/>
      <c r="C925" s="111"/>
      <c r="D925" s="108"/>
    </row>
    <row r="926" spans="1:4" ht="12.75" customHeight="1" x14ac:dyDescent="0.25">
      <c r="A926" s="108"/>
      <c r="B926" s="108"/>
      <c r="C926" s="111"/>
      <c r="D926" s="108"/>
    </row>
    <row r="927" spans="1:4" ht="12.75" customHeight="1" x14ac:dyDescent="0.25">
      <c r="A927" s="108"/>
      <c r="B927" s="108"/>
      <c r="C927" s="111"/>
      <c r="D927" s="108"/>
    </row>
    <row r="928" spans="1:4" ht="12.75" customHeight="1" x14ac:dyDescent="0.25">
      <c r="A928" s="108"/>
      <c r="B928" s="108"/>
      <c r="C928" s="111"/>
      <c r="D928" s="108"/>
    </row>
    <row r="929" spans="1:4" ht="12.75" customHeight="1" x14ac:dyDescent="0.25">
      <c r="A929" s="108"/>
      <c r="B929" s="108"/>
      <c r="C929" s="111"/>
      <c r="D929" s="108"/>
    </row>
    <row r="930" spans="1:4" ht="12.75" customHeight="1" x14ac:dyDescent="0.25">
      <c r="A930" s="108"/>
      <c r="B930" s="108"/>
      <c r="C930" s="111"/>
      <c r="D930" s="108"/>
    </row>
    <row r="931" spans="1:4" ht="12.75" customHeight="1" x14ac:dyDescent="0.25">
      <c r="A931" s="108"/>
      <c r="B931" s="108"/>
      <c r="C931" s="111"/>
      <c r="D931" s="108"/>
    </row>
    <row r="932" spans="1:4" ht="12.75" customHeight="1" x14ac:dyDescent="0.25">
      <c r="A932" s="108"/>
      <c r="B932" s="108"/>
      <c r="C932" s="111"/>
      <c r="D932" s="108"/>
    </row>
    <row r="933" spans="1:4" ht="12.75" customHeight="1" x14ac:dyDescent="0.25">
      <c r="A933" s="108"/>
      <c r="B933" s="108"/>
      <c r="C933" s="111"/>
      <c r="D933" s="108"/>
    </row>
    <row r="934" spans="1:4" ht="12.75" customHeight="1" x14ac:dyDescent="0.25">
      <c r="A934" s="108"/>
      <c r="B934" s="108"/>
      <c r="C934" s="111"/>
      <c r="D934" s="108"/>
    </row>
    <row r="935" spans="1:4" ht="12.75" customHeight="1" x14ac:dyDescent="0.25">
      <c r="A935" s="108"/>
      <c r="B935" s="108"/>
      <c r="C935" s="111"/>
      <c r="D935" s="108"/>
    </row>
    <row r="936" spans="1:4" ht="12.75" customHeight="1" x14ac:dyDescent="0.25">
      <c r="A936" s="108"/>
      <c r="B936" s="108"/>
      <c r="C936" s="111"/>
      <c r="D936" s="108"/>
    </row>
    <row r="937" spans="1:4" ht="12.75" customHeight="1" x14ac:dyDescent="0.25">
      <c r="A937" s="108"/>
      <c r="B937" s="108"/>
      <c r="C937" s="111"/>
      <c r="D937" s="108"/>
    </row>
    <row r="938" spans="1:4" ht="12.75" customHeight="1" x14ac:dyDescent="0.25">
      <c r="A938" s="108"/>
      <c r="B938" s="108"/>
      <c r="C938" s="111"/>
      <c r="D938" s="108"/>
    </row>
    <row r="939" spans="1:4" ht="12.75" customHeight="1" x14ac:dyDescent="0.25">
      <c r="A939" s="108"/>
      <c r="B939" s="108"/>
      <c r="C939" s="111"/>
      <c r="D939" s="108"/>
    </row>
    <row r="940" spans="1:4" ht="12.75" customHeight="1" x14ac:dyDescent="0.25">
      <c r="A940" s="108"/>
      <c r="B940" s="108"/>
      <c r="C940" s="111"/>
      <c r="D940" s="108"/>
    </row>
    <row r="941" spans="1:4" ht="12.75" customHeight="1" x14ac:dyDescent="0.25">
      <c r="A941" s="108"/>
      <c r="B941" s="108"/>
      <c r="C941" s="111"/>
      <c r="D941" s="108"/>
    </row>
    <row r="942" spans="1:4" ht="12.75" customHeight="1" x14ac:dyDescent="0.25">
      <c r="A942" s="108"/>
      <c r="B942" s="108"/>
      <c r="C942" s="111"/>
      <c r="D942" s="108"/>
    </row>
    <row r="943" spans="1:4" ht="12.75" customHeight="1" x14ac:dyDescent="0.25">
      <c r="A943" s="108"/>
      <c r="B943" s="108"/>
      <c r="C943" s="111"/>
      <c r="D943" s="108"/>
    </row>
    <row r="944" spans="1:4" ht="12.75" customHeight="1" x14ac:dyDescent="0.25">
      <c r="A944" s="108"/>
      <c r="B944" s="108"/>
      <c r="C944" s="111"/>
      <c r="D944" s="108"/>
    </row>
    <row r="945" spans="1:4" ht="12.75" customHeight="1" x14ac:dyDescent="0.25">
      <c r="A945" s="108"/>
      <c r="B945" s="108"/>
      <c r="C945" s="111"/>
      <c r="D945" s="108"/>
    </row>
    <row r="946" spans="1:4" ht="12.75" customHeight="1" x14ac:dyDescent="0.25">
      <c r="A946" s="108"/>
      <c r="B946" s="108"/>
      <c r="C946" s="111"/>
      <c r="D946" s="108"/>
    </row>
    <row r="947" spans="1:4" ht="12.75" customHeight="1" x14ac:dyDescent="0.25">
      <c r="A947" s="108"/>
      <c r="B947" s="108"/>
      <c r="C947" s="111"/>
      <c r="D947" s="108"/>
    </row>
    <row r="948" spans="1:4" ht="12.75" customHeight="1" x14ac:dyDescent="0.25">
      <c r="A948" s="108"/>
      <c r="B948" s="108"/>
      <c r="C948" s="111"/>
      <c r="D948" s="108"/>
    </row>
    <row r="949" spans="1:4" ht="12.75" customHeight="1" x14ac:dyDescent="0.25">
      <c r="A949" s="108"/>
      <c r="B949" s="108"/>
      <c r="C949" s="111"/>
      <c r="D949" s="108"/>
    </row>
    <row r="950" spans="1:4" ht="12.75" customHeight="1" x14ac:dyDescent="0.25">
      <c r="A950" s="108"/>
      <c r="B950" s="108"/>
      <c r="C950" s="111"/>
      <c r="D950" s="108"/>
    </row>
    <row r="951" spans="1:4" ht="12.75" customHeight="1" x14ac:dyDescent="0.25">
      <c r="A951" s="108"/>
      <c r="B951" s="108"/>
      <c r="C951" s="111"/>
      <c r="D951" s="108"/>
    </row>
    <row r="952" spans="1:4" ht="12.75" customHeight="1" x14ac:dyDescent="0.25">
      <c r="A952" s="108"/>
      <c r="B952" s="108"/>
      <c r="C952" s="111"/>
      <c r="D952" s="108"/>
    </row>
    <row r="953" spans="1:4" ht="12.75" customHeight="1" x14ac:dyDescent="0.25">
      <c r="A953" s="108"/>
      <c r="B953" s="108"/>
      <c r="C953" s="111"/>
      <c r="D953" s="108"/>
    </row>
    <row r="954" spans="1:4" ht="12.75" customHeight="1" x14ac:dyDescent="0.25">
      <c r="A954" s="108"/>
      <c r="B954" s="108"/>
      <c r="C954" s="111"/>
      <c r="D954" s="108"/>
    </row>
    <row r="955" spans="1:4" ht="12.75" customHeight="1" x14ac:dyDescent="0.25">
      <c r="A955" s="108"/>
      <c r="B955" s="108"/>
      <c r="C955" s="111"/>
      <c r="D955" s="108"/>
    </row>
    <row r="956" spans="1:4" ht="12.75" customHeight="1" x14ac:dyDescent="0.25">
      <c r="A956" s="108"/>
      <c r="B956" s="108"/>
      <c r="C956" s="111"/>
      <c r="D956" s="108"/>
    </row>
    <row r="957" spans="1:4" ht="12.75" customHeight="1" x14ac:dyDescent="0.25">
      <c r="A957" s="108"/>
      <c r="B957" s="108"/>
      <c r="C957" s="111"/>
      <c r="D957" s="108"/>
    </row>
    <row r="958" spans="1:4" ht="12.75" customHeight="1" x14ac:dyDescent="0.25">
      <c r="A958" s="108"/>
      <c r="B958" s="108"/>
      <c r="C958" s="111"/>
      <c r="D958" s="108"/>
    </row>
    <row r="959" spans="1:4" ht="12.75" customHeight="1" x14ac:dyDescent="0.25">
      <c r="A959" s="108"/>
      <c r="B959" s="108"/>
      <c r="C959" s="111"/>
      <c r="D959" s="108"/>
    </row>
    <row r="960" spans="1:4" ht="12.75" customHeight="1" x14ac:dyDescent="0.25">
      <c r="A960" s="108"/>
      <c r="B960" s="108"/>
      <c r="C960" s="111"/>
      <c r="D960" s="108"/>
    </row>
    <row r="961" spans="1:4" ht="12.75" customHeight="1" x14ac:dyDescent="0.25">
      <c r="A961" s="108"/>
      <c r="B961" s="108"/>
      <c r="C961" s="111"/>
      <c r="D961" s="108"/>
    </row>
    <row r="962" spans="1:4" ht="12.75" customHeight="1" x14ac:dyDescent="0.25">
      <c r="A962" s="108"/>
      <c r="B962" s="108"/>
      <c r="C962" s="111"/>
      <c r="D962" s="108"/>
    </row>
    <row r="963" spans="1:4" ht="12.75" customHeight="1" x14ac:dyDescent="0.25">
      <c r="A963" s="108"/>
      <c r="B963" s="108"/>
      <c r="C963" s="111"/>
      <c r="D963" s="108"/>
    </row>
    <row r="964" spans="1:4" ht="12.75" customHeight="1" x14ac:dyDescent="0.25">
      <c r="A964" s="108"/>
      <c r="B964" s="108"/>
      <c r="C964" s="111"/>
      <c r="D964" s="108"/>
    </row>
    <row r="965" spans="1:4" ht="12.75" customHeight="1" x14ac:dyDescent="0.25">
      <c r="A965" s="108"/>
      <c r="B965" s="108"/>
      <c r="C965" s="111"/>
      <c r="D965" s="108"/>
    </row>
    <row r="966" spans="1:4" ht="12.75" customHeight="1" x14ac:dyDescent="0.25">
      <c r="A966" s="108"/>
      <c r="B966" s="108"/>
      <c r="C966" s="111"/>
      <c r="D966" s="108"/>
    </row>
    <row r="967" spans="1:4" ht="12.75" customHeight="1" x14ac:dyDescent="0.25">
      <c r="A967" s="108"/>
      <c r="B967" s="108"/>
      <c r="C967" s="111"/>
      <c r="D967" s="108"/>
    </row>
    <row r="968" spans="1:4" ht="12.75" customHeight="1" x14ac:dyDescent="0.25">
      <c r="A968" s="108"/>
      <c r="B968" s="108"/>
      <c r="C968" s="111"/>
      <c r="D968" s="108"/>
    </row>
    <row r="969" spans="1:4" ht="12.75" customHeight="1" x14ac:dyDescent="0.25">
      <c r="A969" s="108"/>
      <c r="B969" s="108"/>
      <c r="C969" s="111"/>
      <c r="D969" s="108"/>
    </row>
    <row r="970" spans="1:4" ht="12.75" customHeight="1" x14ac:dyDescent="0.25">
      <c r="A970" s="108"/>
      <c r="B970" s="108"/>
      <c r="C970" s="111"/>
      <c r="D970" s="108"/>
    </row>
    <row r="971" spans="1:4" ht="12.75" customHeight="1" x14ac:dyDescent="0.25">
      <c r="A971" s="108"/>
      <c r="B971" s="108"/>
      <c r="C971" s="111"/>
      <c r="D971" s="108"/>
    </row>
    <row r="972" spans="1:4" ht="12.75" customHeight="1" x14ac:dyDescent="0.25">
      <c r="A972" s="108"/>
      <c r="B972" s="108"/>
      <c r="C972" s="111"/>
      <c r="D972" s="108"/>
    </row>
    <row r="973" spans="1:4" ht="12.75" customHeight="1" x14ac:dyDescent="0.25">
      <c r="A973" s="108"/>
      <c r="B973" s="108"/>
      <c r="C973" s="111"/>
      <c r="D973" s="108"/>
    </row>
    <row r="974" spans="1:4" ht="12.75" customHeight="1" x14ac:dyDescent="0.25">
      <c r="A974" s="108"/>
      <c r="B974" s="108"/>
      <c r="C974" s="111"/>
      <c r="D974" s="108"/>
    </row>
    <row r="975" spans="1:4" ht="12.75" customHeight="1" x14ac:dyDescent="0.25">
      <c r="A975" s="108"/>
      <c r="B975" s="108"/>
      <c r="C975" s="111"/>
      <c r="D975" s="108"/>
    </row>
    <row r="976" spans="1:4" ht="12.75" customHeight="1" x14ac:dyDescent="0.25">
      <c r="A976" s="108"/>
      <c r="B976" s="108"/>
      <c r="C976" s="111"/>
      <c r="D976" s="108"/>
    </row>
    <row r="977" spans="1:4" ht="12.75" customHeight="1" x14ac:dyDescent="0.25">
      <c r="A977" s="108"/>
      <c r="B977" s="108"/>
      <c r="C977" s="111"/>
      <c r="D977" s="108"/>
    </row>
    <row r="978" spans="1:4" ht="12.75" customHeight="1" x14ac:dyDescent="0.25">
      <c r="A978" s="108"/>
      <c r="B978" s="108"/>
      <c r="C978" s="111"/>
      <c r="D978" s="108"/>
    </row>
    <row r="979" spans="1:4" ht="12.75" customHeight="1" x14ac:dyDescent="0.25">
      <c r="A979" s="108"/>
      <c r="B979" s="108"/>
      <c r="C979" s="111"/>
      <c r="D979" s="108"/>
    </row>
    <row r="980" spans="1:4" ht="12.75" customHeight="1" x14ac:dyDescent="0.25">
      <c r="A980" s="108"/>
      <c r="B980" s="108"/>
      <c r="C980" s="111"/>
      <c r="D980" s="108"/>
    </row>
    <row r="981" spans="1:4" ht="12.75" customHeight="1" x14ac:dyDescent="0.25">
      <c r="A981" s="108"/>
      <c r="B981" s="108"/>
      <c r="C981" s="111"/>
      <c r="D981" s="108"/>
    </row>
    <row r="982" spans="1:4" ht="12.75" customHeight="1" x14ac:dyDescent="0.25">
      <c r="A982" s="108"/>
      <c r="B982" s="108"/>
      <c r="C982" s="111"/>
      <c r="D982" s="108"/>
    </row>
    <row r="983" spans="1:4" ht="12.75" customHeight="1" x14ac:dyDescent="0.25">
      <c r="A983" s="108"/>
      <c r="B983" s="108"/>
      <c r="C983" s="111"/>
      <c r="D983" s="108"/>
    </row>
    <row r="984" spans="1:4" ht="12.75" customHeight="1" x14ac:dyDescent="0.25">
      <c r="A984" s="108"/>
      <c r="B984" s="108"/>
      <c r="C984" s="111"/>
      <c r="D984" s="108"/>
    </row>
    <row r="985" spans="1:4" ht="12.75" customHeight="1" x14ac:dyDescent="0.25">
      <c r="A985" s="108"/>
      <c r="B985" s="108"/>
      <c r="C985" s="111"/>
      <c r="D985" s="108"/>
    </row>
    <row r="986" spans="1:4" ht="12.75" customHeight="1" x14ac:dyDescent="0.25">
      <c r="A986" s="108"/>
      <c r="B986" s="108"/>
      <c r="C986" s="111"/>
      <c r="D986" s="108"/>
    </row>
    <row r="987" spans="1:4" ht="12.75" customHeight="1" x14ac:dyDescent="0.25">
      <c r="A987" s="108"/>
      <c r="B987" s="108"/>
      <c r="C987" s="111"/>
      <c r="D987" s="108"/>
    </row>
    <row r="988" spans="1:4" ht="12.75" customHeight="1" x14ac:dyDescent="0.25">
      <c r="A988" s="108"/>
      <c r="B988" s="108"/>
      <c r="C988" s="111"/>
      <c r="D988" s="108"/>
    </row>
    <row r="989" spans="1:4" ht="12.75" customHeight="1" x14ac:dyDescent="0.25">
      <c r="A989" s="108"/>
      <c r="B989" s="108"/>
      <c r="C989" s="111"/>
      <c r="D989" s="108"/>
    </row>
    <row r="990" spans="1:4" ht="12.75" customHeight="1" x14ac:dyDescent="0.25">
      <c r="A990" s="108"/>
      <c r="B990" s="108"/>
      <c r="C990" s="111"/>
      <c r="D990" s="108"/>
    </row>
    <row r="991" spans="1:4" ht="12.75" customHeight="1" x14ac:dyDescent="0.25">
      <c r="A991" s="108"/>
      <c r="B991" s="108"/>
      <c r="C991" s="111"/>
      <c r="D991" s="108"/>
    </row>
    <row r="992" spans="1:4" ht="12.75" customHeight="1" x14ac:dyDescent="0.25">
      <c r="A992" s="108"/>
      <c r="B992" s="108"/>
      <c r="C992" s="111"/>
      <c r="D992" s="108"/>
    </row>
    <row r="993" spans="1:4" ht="12.75" customHeight="1" x14ac:dyDescent="0.25">
      <c r="A993" s="108"/>
      <c r="B993" s="108"/>
      <c r="C993" s="111"/>
      <c r="D993" s="108"/>
    </row>
    <row r="994" spans="1:4" ht="12.75" customHeight="1" x14ac:dyDescent="0.25">
      <c r="A994" s="108"/>
      <c r="B994" s="108"/>
      <c r="C994" s="111"/>
      <c r="D994" s="108"/>
    </row>
    <row r="995" spans="1:4" ht="12.75" customHeight="1" x14ac:dyDescent="0.25">
      <c r="A995" s="108"/>
      <c r="B995" s="108"/>
      <c r="C995" s="111"/>
      <c r="D995" s="108"/>
    </row>
    <row r="996" spans="1:4" ht="12.75" customHeight="1" x14ac:dyDescent="0.25">
      <c r="A996" s="108"/>
      <c r="B996" s="108"/>
      <c r="C996" s="111"/>
      <c r="D996" s="108"/>
    </row>
    <row r="997" spans="1:4" ht="12.75" customHeight="1" x14ac:dyDescent="0.25">
      <c r="A997" s="108"/>
      <c r="B997" s="108"/>
      <c r="C997" s="111"/>
      <c r="D997" s="108"/>
    </row>
    <row r="998" spans="1:4" ht="12.75" customHeight="1" x14ac:dyDescent="0.25">
      <c r="A998" s="108"/>
      <c r="B998" s="108"/>
      <c r="C998" s="111"/>
      <c r="D998" s="108"/>
    </row>
    <row r="999" spans="1:4" ht="12.75" customHeight="1" x14ac:dyDescent="0.25">
      <c r="A999" s="108"/>
      <c r="B999" s="108"/>
      <c r="C999" s="111"/>
      <c r="D999" s="108"/>
    </row>
    <row r="1000" spans="1:4" ht="12.75" customHeight="1" x14ac:dyDescent="0.25">
      <c r="A1000" s="108"/>
      <c r="B1000" s="108"/>
      <c r="C1000" s="111"/>
      <c r="D1000" s="108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5"/>
  <sheetViews>
    <sheetView zoomScaleNormal="100" workbookViewId="0">
      <selection activeCell="A2" activeCellId="1" sqref="A202:XFD202 A2"/>
    </sheetView>
  </sheetViews>
  <sheetFormatPr defaultColWidth="8.5546875" defaultRowHeight="13.2" x14ac:dyDescent="0.25"/>
  <cols>
    <col min="1" max="14" width="10.88671875" customWidth="1"/>
  </cols>
  <sheetData>
    <row r="1" spans="1:14" x14ac:dyDescent="0.25">
      <c r="A1" s="73" t="s">
        <v>1306</v>
      </c>
    </row>
    <row r="2" spans="1:14" ht="26.4" x14ac:dyDescent="0.25">
      <c r="A2" s="84" t="s">
        <v>1205</v>
      </c>
      <c r="B2" s="84" t="s">
        <v>1206</v>
      </c>
      <c r="C2" s="84" t="s">
        <v>1207</v>
      </c>
      <c r="D2" s="84" t="s">
        <v>1208</v>
      </c>
      <c r="E2" s="84" t="s">
        <v>1209</v>
      </c>
      <c r="F2" s="84" t="s">
        <v>1210</v>
      </c>
      <c r="G2" s="85" t="s">
        <v>1211</v>
      </c>
      <c r="H2" s="85" t="s">
        <v>1212</v>
      </c>
      <c r="I2" s="85" t="s">
        <v>1213</v>
      </c>
      <c r="J2" s="85" t="s">
        <v>1214</v>
      </c>
      <c r="K2" s="85" t="s">
        <v>1215</v>
      </c>
      <c r="L2" s="85" t="s">
        <v>1216</v>
      </c>
      <c r="M2" s="84" t="s">
        <v>1217</v>
      </c>
      <c r="N2" s="84" t="s">
        <v>1218</v>
      </c>
    </row>
    <row r="3" spans="1:14" x14ac:dyDescent="0.25">
      <c r="A3">
        <v>1</v>
      </c>
      <c r="B3">
        <v>1</v>
      </c>
      <c r="C3">
        <v>2</v>
      </c>
      <c r="D3">
        <v>3</v>
      </c>
      <c r="E3">
        <v>3</v>
      </c>
      <c r="F3">
        <v>19.5</v>
      </c>
    </row>
    <row r="4" spans="1:14" x14ac:dyDescent="0.25">
      <c r="A4">
        <v>2</v>
      </c>
      <c r="B4">
        <v>1</v>
      </c>
      <c r="C4">
        <v>2</v>
      </c>
      <c r="D4">
        <v>4</v>
      </c>
      <c r="E4">
        <v>4.5</v>
      </c>
      <c r="F4">
        <v>31</v>
      </c>
    </row>
    <row r="5" spans="1:14" x14ac:dyDescent="0.25">
      <c r="A5">
        <v>2</v>
      </c>
      <c r="B5">
        <v>2</v>
      </c>
      <c r="C5">
        <v>0</v>
      </c>
      <c r="D5">
        <v>0</v>
      </c>
      <c r="E5">
        <v>4</v>
      </c>
      <c r="F5">
        <v>30</v>
      </c>
    </row>
    <row r="6" spans="1:14" x14ac:dyDescent="0.25">
      <c r="A6">
        <v>3</v>
      </c>
      <c r="B6">
        <v>1</v>
      </c>
      <c r="C6">
        <v>5.73</v>
      </c>
      <c r="D6">
        <v>5.75</v>
      </c>
      <c r="E6">
        <v>1.5</v>
      </c>
      <c r="F6">
        <v>14</v>
      </c>
      <c r="M6">
        <v>2.08</v>
      </c>
      <c r="N6">
        <v>1.8</v>
      </c>
    </row>
    <row r="7" spans="1:14" x14ac:dyDescent="0.25">
      <c r="A7">
        <v>3</v>
      </c>
      <c r="B7">
        <v>2</v>
      </c>
      <c r="C7">
        <v>2.25</v>
      </c>
      <c r="D7">
        <v>2.5</v>
      </c>
      <c r="E7">
        <v>0.67</v>
      </c>
      <c r="F7">
        <v>4</v>
      </c>
    </row>
    <row r="8" spans="1:14" x14ac:dyDescent="0.25">
      <c r="A8">
        <v>4</v>
      </c>
      <c r="B8">
        <v>1</v>
      </c>
      <c r="C8">
        <v>1.5</v>
      </c>
      <c r="D8">
        <v>1</v>
      </c>
      <c r="E8">
        <v>8</v>
      </c>
      <c r="F8">
        <v>40</v>
      </c>
    </row>
    <row r="9" spans="1:14" x14ac:dyDescent="0.25">
      <c r="A9">
        <v>5</v>
      </c>
      <c r="B9">
        <v>1</v>
      </c>
      <c r="E9">
        <v>8</v>
      </c>
      <c r="F9">
        <v>35</v>
      </c>
    </row>
    <row r="10" spans="1:14" x14ac:dyDescent="0.25">
      <c r="A10">
        <v>5</v>
      </c>
      <c r="B10">
        <v>2</v>
      </c>
      <c r="E10">
        <v>9</v>
      </c>
      <c r="F10">
        <v>52</v>
      </c>
      <c r="M10" s="73"/>
      <c r="N10" s="73"/>
    </row>
    <row r="11" spans="1:14" x14ac:dyDescent="0.25">
      <c r="A11">
        <v>6</v>
      </c>
      <c r="B11">
        <v>1</v>
      </c>
      <c r="C11" s="73">
        <v>2</v>
      </c>
      <c r="D11" s="73">
        <v>4</v>
      </c>
      <c r="E11" s="73">
        <v>5</v>
      </c>
      <c r="F11" s="73">
        <v>25</v>
      </c>
    </row>
    <row r="12" spans="1:14" x14ac:dyDescent="0.25">
      <c r="A12">
        <v>7</v>
      </c>
      <c r="B12">
        <v>1</v>
      </c>
      <c r="C12" s="73">
        <v>2</v>
      </c>
      <c r="D12" s="73">
        <v>1.5</v>
      </c>
      <c r="E12" s="73">
        <v>3.5</v>
      </c>
      <c r="F12" s="73">
        <v>26</v>
      </c>
    </row>
    <row r="13" spans="1:14" x14ac:dyDescent="0.25">
      <c r="A13">
        <v>7</v>
      </c>
      <c r="B13">
        <v>2</v>
      </c>
      <c r="C13" s="73">
        <v>10</v>
      </c>
      <c r="D13" s="73">
        <v>10</v>
      </c>
      <c r="E13" s="73"/>
      <c r="F13" s="73"/>
    </row>
    <row r="14" spans="1:14" x14ac:dyDescent="0.25">
      <c r="A14">
        <v>8</v>
      </c>
      <c r="B14">
        <v>1</v>
      </c>
      <c r="C14" s="73">
        <v>2</v>
      </c>
      <c r="D14" s="73">
        <v>1</v>
      </c>
      <c r="E14" s="73">
        <v>3</v>
      </c>
      <c r="F14" s="73">
        <v>12</v>
      </c>
    </row>
    <row r="15" spans="1:14" x14ac:dyDescent="0.25">
      <c r="A15">
        <v>9</v>
      </c>
      <c r="B15">
        <v>1</v>
      </c>
      <c r="C15" s="73">
        <v>3.5</v>
      </c>
      <c r="D15" s="73">
        <v>3</v>
      </c>
      <c r="E15" s="73"/>
      <c r="F15" s="73"/>
    </row>
    <row r="16" spans="1:14" x14ac:dyDescent="0.25">
      <c r="A16">
        <v>10</v>
      </c>
      <c r="B16">
        <v>1</v>
      </c>
      <c r="C16" s="73">
        <v>4</v>
      </c>
      <c r="D16" s="73">
        <v>2</v>
      </c>
      <c r="E16" s="73">
        <v>1</v>
      </c>
      <c r="F16" s="73">
        <v>16</v>
      </c>
    </row>
    <row r="17" spans="1:14" x14ac:dyDescent="0.25">
      <c r="A17">
        <v>11</v>
      </c>
      <c r="B17">
        <v>1</v>
      </c>
      <c r="C17" s="73"/>
      <c r="D17" s="73"/>
      <c r="E17" s="73"/>
      <c r="F17" s="73"/>
      <c r="K17">
        <v>1</v>
      </c>
    </row>
    <row r="18" spans="1:14" x14ac:dyDescent="0.25">
      <c r="A18">
        <v>11</v>
      </c>
      <c r="B18">
        <v>2</v>
      </c>
      <c r="K18">
        <v>1</v>
      </c>
    </row>
    <row r="19" spans="1:14" x14ac:dyDescent="0.25">
      <c r="A19">
        <v>11</v>
      </c>
      <c r="B19">
        <v>3</v>
      </c>
      <c r="K19">
        <v>1.25</v>
      </c>
    </row>
    <row r="20" spans="1:14" x14ac:dyDescent="0.25">
      <c r="A20">
        <v>11</v>
      </c>
      <c r="B20">
        <v>4</v>
      </c>
      <c r="K20">
        <v>0.5</v>
      </c>
    </row>
    <row r="21" spans="1:14" x14ac:dyDescent="0.25">
      <c r="A21">
        <v>11</v>
      </c>
      <c r="B21">
        <v>5</v>
      </c>
      <c r="K21">
        <v>0.25</v>
      </c>
    </row>
    <row r="22" spans="1:14" x14ac:dyDescent="0.25">
      <c r="A22">
        <v>11</v>
      </c>
      <c r="B22">
        <v>6</v>
      </c>
      <c r="K22">
        <v>3.25</v>
      </c>
    </row>
    <row r="23" spans="1:14" x14ac:dyDescent="0.25">
      <c r="A23">
        <v>11</v>
      </c>
      <c r="B23">
        <v>7</v>
      </c>
      <c r="K23">
        <v>1</v>
      </c>
    </row>
    <row r="24" spans="1:14" x14ac:dyDescent="0.25">
      <c r="A24">
        <v>11</v>
      </c>
      <c r="B24">
        <v>8</v>
      </c>
      <c r="K24">
        <v>1</v>
      </c>
    </row>
    <row r="25" spans="1:14" x14ac:dyDescent="0.25">
      <c r="A25">
        <v>11</v>
      </c>
      <c r="B25">
        <v>9</v>
      </c>
      <c r="K25">
        <v>2.5</v>
      </c>
    </row>
    <row r="26" spans="1:14" x14ac:dyDescent="0.25">
      <c r="A26">
        <v>11</v>
      </c>
      <c r="B26">
        <v>10</v>
      </c>
      <c r="K26">
        <v>8</v>
      </c>
    </row>
    <row r="27" spans="1:14" x14ac:dyDescent="0.25">
      <c r="A27">
        <v>11</v>
      </c>
      <c r="B27">
        <v>11</v>
      </c>
      <c r="K27">
        <v>0.25</v>
      </c>
    </row>
    <row r="28" spans="1:14" x14ac:dyDescent="0.25">
      <c r="B28">
        <f>COUNT(B3:B27)</f>
        <v>25</v>
      </c>
      <c r="C28">
        <f>SUM(C3:C16)</f>
        <v>36.980000000000004</v>
      </c>
      <c r="D28">
        <f t="shared" ref="D28:J28" si="0">SUM(D3:D22)</f>
        <v>37.75</v>
      </c>
      <c r="E28">
        <f t="shared" si="0"/>
        <v>51.17</v>
      </c>
      <c r="F28">
        <f t="shared" si="0"/>
        <v>304.5</v>
      </c>
      <c r="G28">
        <f t="shared" si="0"/>
        <v>0</v>
      </c>
      <c r="H28">
        <f t="shared" si="0"/>
        <v>0</v>
      </c>
      <c r="I28">
        <f t="shared" si="0"/>
        <v>0</v>
      </c>
      <c r="J28">
        <f t="shared" si="0"/>
        <v>0</v>
      </c>
      <c r="K28">
        <f>SUM(K3:K27)</f>
        <v>20</v>
      </c>
      <c r="L28">
        <f>SUM(L3:L22)</f>
        <v>0</v>
      </c>
      <c r="M28">
        <f>SUM(M4:M22)</f>
        <v>2.08</v>
      </c>
      <c r="N28">
        <f>SUM(N4:N22)</f>
        <v>1.8</v>
      </c>
    </row>
    <row r="30" spans="1:14" x14ac:dyDescent="0.25">
      <c r="C30" t="s">
        <v>1219</v>
      </c>
      <c r="D30" t="s">
        <v>1220</v>
      </c>
      <c r="E30" t="s">
        <v>1221</v>
      </c>
      <c r="F30" s="73" t="s">
        <v>1222</v>
      </c>
      <c r="G30" s="73" t="s">
        <v>1223</v>
      </c>
    </row>
    <row r="31" spans="1:14" x14ac:dyDescent="0.25">
      <c r="B31">
        <v>2017</v>
      </c>
      <c r="C31" s="113">
        <f>B28</f>
        <v>25</v>
      </c>
      <c r="D31" s="113">
        <f>C28+E28+G28+I28+K28+L28+M28</f>
        <v>110.23</v>
      </c>
      <c r="E31" s="113">
        <f>D28+F28+H28+J28+L28+N28</f>
        <v>344.05</v>
      </c>
      <c r="F31" s="113">
        <v>60</v>
      </c>
      <c r="G31" s="113">
        <f>K28</f>
        <v>20</v>
      </c>
    </row>
    <row r="32" spans="1:14" x14ac:dyDescent="0.25">
      <c r="B32">
        <v>2016</v>
      </c>
      <c r="C32" s="113">
        <f>B28</f>
        <v>25</v>
      </c>
      <c r="D32" s="113">
        <f>'2016Effort'!D32</f>
        <v>118.2</v>
      </c>
      <c r="E32" s="113">
        <f>'2016Effort'!E32</f>
        <v>593.25</v>
      </c>
      <c r="F32" s="113">
        <f>COUNTA(Participants!O2:O299)</f>
        <v>49</v>
      </c>
      <c r="G32" s="113">
        <v>9.8000000000000007</v>
      </c>
    </row>
    <row r="33" spans="2:7" x14ac:dyDescent="0.25">
      <c r="B33">
        <v>2015</v>
      </c>
      <c r="C33" s="113">
        <f>'2015Effort'!C30</f>
        <v>24</v>
      </c>
      <c r="D33" s="113">
        <f>'2015Effort'!D30</f>
        <v>139.25</v>
      </c>
      <c r="E33" s="113">
        <f>'2015Effort'!E30</f>
        <v>595.79999999999995</v>
      </c>
      <c r="F33" s="113">
        <f>COUNTA(Participants!Q5:Q323)</f>
        <v>48</v>
      </c>
      <c r="G33" s="113">
        <f>'2015Effort'!G30</f>
        <v>0</v>
      </c>
    </row>
    <row r="34" spans="2:7" x14ac:dyDescent="0.25">
      <c r="B34">
        <v>2014</v>
      </c>
      <c r="C34" s="113">
        <f>'2014Effort'!C30</f>
        <v>24</v>
      </c>
      <c r="D34" s="113">
        <f>'2014Effort'!D30</f>
        <v>121.6</v>
      </c>
      <c r="E34" s="113">
        <f>'2014Effort'!E30</f>
        <v>553.85</v>
      </c>
      <c r="F34" s="113">
        <f>'2014Effort'!F30</f>
        <v>55</v>
      </c>
      <c r="G34" s="113">
        <f>'2014Effort'!G30</f>
        <v>0</v>
      </c>
    </row>
    <row r="35" spans="2:7" x14ac:dyDescent="0.25">
      <c r="B35">
        <v>2013</v>
      </c>
      <c r="C35" s="113">
        <f>'2013Effort'!C28</f>
        <v>22</v>
      </c>
      <c r="D35" s="113">
        <f>'2013Effort'!D28</f>
        <v>128.44999999999999</v>
      </c>
      <c r="E35" s="113">
        <f>'2013Effort'!E28</f>
        <v>565.85</v>
      </c>
      <c r="F35" s="113">
        <f>'2013Effort'!F28</f>
        <v>40</v>
      </c>
      <c r="G35" s="113">
        <f>'2013Effort'!G28</f>
        <v>10.5</v>
      </c>
    </row>
    <row r="36" spans="2:7" x14ac:dyDescent="0.25">
      <c r="B36">
        <v>2012</v>
      </c>
      <c r="C36" s="113">
        <f>'2012Effort'!C30</f>
        <v>24</v>
      </c>
      <c r="D36" s="113">
        <f>'2012Effort'!D30</f>
        <v>130.65</v>
      </c>
      <c r="E36" s="113">
        <f>'2012Effort'!E30</f>
        <v>552.45000000000005</v>
      </c>
      <c r="F36" s="113">
        <f>'2012Effort'!F30</f>
        <v>56</v>
      </c>
      <c r="G36" s="113">
        <f>'2012Effort'!G30</f>
        <v>15</v>
      </c>
    </row>
    <row r="37" spans="2:7" x14ac:dyDescent="0.25">
      <c r="B37">
        <v>2011</v>
      </c>
      <c r="C37" s="113">
        <f>'2011Effort'!C26</f>
        <v>19</v>
      </c>
      <c r="D37" s="113">
        <f>'2011Effort'!D26</f>
        <v>176.5</v>
      </c>
      <c r="E37" s="113">
        <f>'2011Effort'!E26</f>
        <v>691.50000000000011</v>
      </c>
      <c r="F37" s="113">
        <f>COUNTA(Participants!Y:Y)-1</f>
        <v>63</v>
      </c>
      <c r="G37" s="113"/>
    </row>
    <row r="38" spans="2:7" x14ac:dyDescent="0.25">
      <c r="B38">
        <v>2010</v>
      </c>
      <c r="C38" s="113">
        <f>'2010Effort'!C32</f>
        <v>25</v>
      </c>
      <c r="D38" s="113">
        <f>'2010Effort'!D32</f>
        <v>122.44499999999999</v>
      </c>
      <c r="E38" s="113">
        <f>'2010Effort'!E32</f>
        <v>536.34999999999991</v>
      </c>
      <c r="F38" s="113">
        <f>COUNTA(Participants!AA:AA)-1</f>
        <v>54</v>
      </c>
      <c r="G38" s="113"/>
    </row>
    <row r="45" spans="2:7" x14ac:dyDescent="0.25">
      <c r="B45" s="90"/>
      <c r="E45" s="90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74"/>
  <sheetViews>
    <sheetView zoomScaleNormal="100" workbookViewId="0">
      <selection activeCell="F10" activeCellId="1" sqref="A202:XFD202 F10"/>
    </sheetView>
  </sheetViews>
  <sheetFormatPr defaultColWidth="8.5546875" defaultRowHeight="13.2" x14ac:dyDescent="0.25"/>
  <cols>
    <col min="1" max="1" width="18.77734375" customWidth="1"/>
  </cols>
  <sheetData>
    <row r="1" spans="1:5" s="73" customFormat="1" x14ac:dyDescent="0.25">
      <c r="A1" s="90" t="s">
        <v>1224</v>
      </c>
    </row>
    <row r="2" spans="1:5" s="73" customFormat="1" x14ac:dyDescent="0.25">
      <c r="A2" s="73" t="s">
        <v>1225</v>
      </c>
    </row>
    <row r="3" spans="1:5" s="73" customFormat="1" x14ac:dyDescent="0.25">
      <c r="A3" s="73" t="s">
        <v>1226</v>
      </c>
    </row>
    <row r="4" spans="1:5" x14ac:dyDescent="0.25">
      <c r="A4" s="114"/>
      <c r="B4" s="114"/>
      <c r="C4" s="114"/>
      <c r="D4" s="114"/>
      <c r="E4" s="114"/>
    </row>
    <row r="5" spans="1:5" x14ac:dyDescent="0.25">
      <c r="A5" s="114"/>
      <c r="B5" s="114"/>
      <c r="C5" s="114"/>
      <c r="D5" s="114"/>
      <c r="E5" s="114"/>
    </row>
    <row r="6" spans="1:5" x14ac:dyDescent="0.25">
      <c r="A6" s="114" t="s">
        <v>1227</v>
      </c>
      <c r="B6" s="114"/>
      <c r="C6" s="114"/>
      <c r="D6" s="114"/>
      <c r="E6" s="114"/>
    </row>
    <row r="7" spans="1:5" ht="26.4" customHeight="1" x14ac:dyDescent="0.25">
      <c r="A7" s="6" t="s">
        <v>1228</v>
      </c>
      <c r="B7" s="115" t="s">
        <v>1229</v>
      </c>
      <c r="C7" s="115" t="s">
        <v>1230</v>
      </c>
      <c r="D7" s="115" t="s">
        <v>240</v>
      </c>
      <c r="E7" s="115" t="s">
        <v>240</v>
      </c>
    </row>
    <row r="8" spans="1:5" ht="39.6" x14ac:dyDescent="0.25">
      <c r="A8" s="6"/>
      <c r="B8" s="115" t="s">
        <v>1231</v>
      </c>
      <c r="C8" s="115" t="s">
        <v>1231</v>
      </c>
      <c r="D8" s="115" t="s">
        <v>1232</v>
      </c>
      <c r="E8" s="115" t="s">
        <v>1233</v>
      </c>
    </row>
    <row r="9" spans="1:5" ht="26.4" x14ac:dyDescent="0.25">
      <c r="A9" s="6"/>
      <c r="B9" s="115" t="s">
        <v>1234</v>
      </c>
      <c r="C9" s="115" t="s">
        <v>1234</v>
      </c>
      <c r="D9" s="115" t="s">
        <v>1235</v>
      </c>
      <c r="E9" s="115" t="s">
        <v>1236</v>
      </c>
    </row>
    <row r="10" spans="1:5" x14ac:dyDescent="0.25">
      <c r="A10" s="116">
        <v>43085</v>
      </c>
      <c r="B10" s="115">
        <v>29.9</v>
      </c>
      <c r="C10" s="115">
        <v>25.2</v>
      </c>
      <c r="D10" s="115">
        <v>0</v>
      </c>
      <c r="E10" s="115">
        <v>0</v>
      </c>
    </row>
    <row r="11" spans="1:5" x14ac:dyDescent="0.25">
      <c r="A11" s="117">
        <v>43084</v>
      </c>
      <c r="B11" s="118">
        <v>32.6</v>
      </c>
      <c r="C11" s="118">
        <v>10.9</v>
      </c>
      <c r="D11" s="118">
        <v>0</v>
      </c>
      <c r="E11" s="118">
        <v>0</v>
      </c>
    </row>
    <row r="12" spans="1:5" x14ac:dyDescent="0.25">
      <c r="A12" s="117">
        <v>43083</v>
      </c>
      <c r="B12" s="118">
        <v>31.9</v>
      </c>
      <c r="C12" s="118">
        <v>11.4</v>
      </c>
      <c r="D12" s="118">
        <v>0</v>
      </c>
      <c r="E12" s="118">
        <v>0.02</v>
      </c>
    </row>
    <row r="13" spans="1:5" x14ac:dyDescent="0.25">
      <c r="A13" s="117">
        <v>43082</v>
      </c>
      <c r="B13" s="118">
        <v>24.8</v>
      </c>
      <c r="C13" s="118">
        <v>13.2</v>
      </c>
      <c r="D13" s="118">
        <v>0</v>
      </c>
      <c r="E13" s="118">
        <v>0</v>
      </c>
    </row>
    <row r="14" spans="1:5" x14ac:dyDescent="0.25">
      <c r="A14" s="117">
        <v>43081</v>
      </c>
      <c r="B14" s="118">
        <v>25.7</v>
      </c>
      <c r="C14" s="118">
        <v>11.4</v>
      </c>
      <c r="D14" s="118">
        <v>0</v>
      </c>
      <c r="E14" s="118">
        <v>0</v>
      </c>
    </row>
    <row r="15" spans="1:5" x14ac:dyDescent="0.25">
      <c r="A15" s="117">
        <v>43080</v>
      </c>
      <c r="B15" s="118">
        <v>26.6</v>
      </c>
      <c r="C15" s="118">
        <v>11.2</v>
      </c>
      <c r="D15" s="118">
        <v>0</v>
      </c>
      <c r="E15" s="118">
        <v>0</v>
      </c>
    </row>
    <row r="16" spans="1:5" x14ac:dyDescent="0.25">
      <c r="A16" s="117">
        <v>43079</v>
      </c>
      <c r="B16" s="118">
        <v>19.7</v>
      </c>
      <c r="C16" s="118">
        <v>11.9</v>
      </c>
      <c r="D16" s="118">
        <v>0</v>
      </c>
      <c r="E16" s="118">
        <v>0</v>
      </c>
    </row>
    <row r="17" spans="1:5" x14ac:dyDescent="0.25">
      <c r="A17" s="117">
        <v>43078</v>
      </c>
      <c r="B17" s="118">
        <v>20.7</v>
      </c>
      <c r="C17" s="118">
        <v>10.9</v>
      </c>
      <c r="D17" s="118">
        <v>0</v>
      </c>
      <c r="E17" s="118">
        <v>0</v>
      </c>
    </row>
    <row r="18" spans="1:5" x14ac:dyDescent="0.25">
      <c r="A18" s="117">
        <v>43077</v>
      </c>
      <c r="B18" s="118">
        <v>28.5</v>
      </c>
      <c r="C18" s="118">
        <v>8.3000000000000007</v>
      </c>
      <c r="D18" s="118">
        <v>0</v>
      </c>
      <c r="E18" s="118">
        <v>0.01</v>
      </c>
    </row>
    <row r="19" spans="1:5" x14ac:dyDescent="0.25">
      <c r="A19" s="117">
        <v>43076</v>
      </c>
      <c r="B19" s="118">
        <v>22</v>
      </c>
      <c r="C19" s="118">
        <v>10.9</v>
      </c>
      <c r="D19" s="118">
        <v>0</v>
      </c>
      <c r="E19" s="118">
        <v>0</v>
      </c>
    </row>
    <row r="20" spans="1:5" x14ac:dyDescent="0.25">
      <c r="A20" s="117">
        <v>43075</v>
      </c>
      <c r="B20" s="118">
        <v>24.1</v>
      </c>
      <c r="C20" s="118">
        <v>10.1</v>
      </c>
      <c r="D20" s="118">
        <v>0</v>
      </c>
      <c r="E20" s="118">
        <v>0</v>
      </c>
    </row>
    <row r="21" spans="1:5" x14ac:dyDescent="0.25">
      <c r="A21" s="117">
        <v>43074</v>
      </c>
      <c r="B21" s="118">
        <v>27.7</v>
      </c>
      <c r="C21" s="118">
        <v>12.2</v>
      </c>
      <c r="D21" s="118">
        <v>0</v>
      </c>
      <c r="E21" s="118">
        <v>0.01</v>
      </c>
    </row>
    <row r="22" spans="1:5" x14ac:dyDescent="0.25">
      <c r="A22" s="117">
        <v>43073</v>
      </c>
      <c r="B22" s="118">
        <v>35.200000000000003</v>
      </c>
      <c r="C22" s="118">
        <v>15.1</v>
      </c>
      <c r="D22" s="118">
        <v>0</v>
      </c>
      <c r="E22" s="118">
        <v>0.01</v>
      </c>
    </row>
    <row r="23" spans="1:5" x14ac:dyDescent="0.25">
      <c r="A23" s="117">
        <v>43072</v>
      </c>
      <c r="B23" s="118">
        <v>55.8</v>
      </c>
      <c r="C23" s="118">
        <v>27.6</v>
      </c>
      <c r="D23" s="118">
        <v>0</v>
      </c>
      <c r="E23" s="118">
        <v>0.04</v>
      </c>
    </row>
    <row r="24" spans="1:5" x14ac:dyDescent="0.25">
      <c r="A24" s="117">
        <v>43071</v>
      </c>
      <c r="B24" s="118">
        <v>32.799999999999997</v>
      </c>
      <c r="C24" s="118">
        <v>22</v>
      </c>
      <c r="D24" s="118">
        <v>0</v>
      </c>
      <c r="E24" s="118">
        <v>0</v>
      </c>
    </row>
    <row r="25" spans="1:5" x14ac:dyDescent="0.25">
      <c r="A25" s="117">
        <v>43070</v>
      </c>
      <c r="B25" s="118">
        <v>43.2</v>
      </c>
      <c r="C25" s="118">
        <v>28.3</v>
      </c>
      <c r="D25" s="118">
        <v>0</v>
      </c>
      <c r="E25" s="118">
        <v>0.02</v>
      </c>
    </row>
    <row r="26" spans="1:5" x14ac:dyDescent="0.25">
      <c r="A26" s="117">
        <v>43069</v>
      </c>
      <c r="B26" s="118">
        <v>43.2</v>
      </c>
      <c r="C26" s="118">
        <v>21.2</v>
      </c>
      <c r="D26" s="118">
        <v>0</v>
      </c>
      <c r="E26" s="118">
        <v>0.02</v>
      </c>
    </row>
    <row r="27" spans="1:5" x14ac:dyDescent="0.25">
      <c r="A27" s="117">
        <v>43068</v>
      </c>
      <c r="B27" s="118">
        <v>47.2</v>
      </c>
      <c r="C27" s="118">
        <v>25.9</v>
      </c>
      <c r="D27" s="118">
        <v>0</v>
      </c>
      <c r="E27" s="118">
        <v>0.03</v>
      </c>
    </row>
    <row r="28" spans="1:5" x14ac:dyDescent="0.25">
      <c r="A28" s="117">
        <v>43067</v>
      </c>
      <c r="B28" s="118">
        <v>45.3</v>
      </c>
      <c r="C28" s="118">
        <v>26.6</v>
      </c>
      <c r="D28" s="118">
        <v>0</v>
      </c>
      <c r="E28" s="118">
        <v>0.04</v>
      </c>
    </row>
    <row r="29" spans="1:5" x14ac:dyDescent="0.25">
      <c r="A29" s="117">
        <v>43066</v>
      </c>
      <c r="B29" s="118">
        <v>61.3</v>
      </c>
      <c r="C29" s="118">
        <v>34.6</v>
      </c>
      <c r="D29" s="118">
        <v>0</v>
      </c>
      <c r="E29" s="118">
        <v>0.02</v>
      </c>
    </row>
    <row r="30" spans="1:5" x14ac:dyDescent="0.25">
      <c r="A30" s="117">
        <v>43065</v>
      </c>
      <c r="B30" s="118">
        <v>54.4</v>
      </c>
      <c r="C30" s="118">
        <v>27.2</v>
      </c>
      <c r="D30" s="118">
        <v>0</v>
      </c>
      <c r="E30" s="118">
        <v>0.02</v>
      </c>
    </row>
    <row r="31" spans="1:5" x14ac:dyDescent="0.25">
      <c r="A31" s="117">
        <v>43064</v>
      </c>
      <c r="B31" s="118">
        <v>52.3</v>
      </c>
      <c r="C31" s="118">
        <v>27</v>
      </c>
      <c r="D31" s="118">
        <v>0</v>
      </c>
      <c r="E31" s="118">
        <v>0.03</v>
      </c>
    </row>
    <row r="32" spans="1:5" x14ac:dyDescent="0.25">
      <c r="A32" s="117">
        <v>43063</v>
      </c>
      <c r="B32" s="118">
        <v>53.3</v>
      </c>
      <c r="C32" s="118">
        <v>37.1</v>
      </c>
      <c r="D32" s="118">
        <v>0</v>
      </c>
      <c r="E32" s="118">
        <v>0.02</v>
      </c>
    </row>
    <row r="33" spans="1:8" x14ac:dyDescent="0.25">
      <c r="A33" s="117">
        <v>43062</v>
      </c>
      <c r="B33" s="118">
        <v>61.6</v>
      </c>
      <c r="C33" s="118">
        <v>30.9</v>
      </c>
      <c r="D33" s="118">
        <v>0</v>
      </c>
      <c r="E33" s="118">
        <v>0.04</v>
      </c>
    </row>
    <row r="34" spans="1:8" x14ac:dyDescent="0.25">
      <c r="A34" s="117">
        <v>43061</v>
      </c>
      <c r="B34" s="118">
        <v>61.6</v>
      </c>
      <c r="C34" s="118">
        <v>37</v>
      </c>
      <c r="D34" s="118">
        <v>0</v>
      </c>
      <c r="E34" s="118">
        <v>0.03</v>
      </c>
    </row>
    <row r="35" spans="1:8" x14ac:dyDescent="0.25">
      <c r="A35" s="117">
        <v>43060</v>
      </c>
      <c r="B35" s="118">
        <v>61.1</v>
      </c>
      <c r="C35" s="118">
        <v>38.200000000000003</v>
      </c>
      <c r="D35" s="118">
        <v>0</v>
      </c>
      <c r="E35" s="118">
        <v>0.04</v>
      </c>
    </row>
    <row r="36" spans="1:8" x14ac:dyDescent="0.25">
      <c r="A36" s="117">
        <v>43059</v>
      </c>
      <c r="B36" s="118">
        <v>42.5</v>
      </c>
      <c r="C36" s="118">
        <v>25.9</v>
      </c>
      <c r="D36" s="118">
        <v>0</v>
      </c>
      <c r="E36" s="118">
        <v>0.01</v>
      </c>
    </row>
    <row r="37" spans="1:8" x14ac:dyDescent="0.25">
      <c r="A37" s="117">
        <v>43058</v>
      </c>
      <c r="B37" s="118">
        <v>42.3</v>
      </c>
      <c r="C37" s="118">
        <v>20.6</v>
      </c>
      <c r="D37" s="118">
        <v>0</v>
      </c>
      <c r="E37" s="118">
        <v>0.03</v>
      </c>
    </row>
    <row r="38" spans="1:8" x14ac:dyDescent="0.25">
      <c r="A38" s="117">
        <v>43057</v>
      </c>
      <c r="B38" s="118">
        <v>40.700000000000003</v>
      </c>
      <c r="C38" s="118">
        <v>22.4</v>
      </c>
      <c r="D38" s="118">
        <v>0</v>
      </c>
      <c r="E38" s="118">
        <v>0.04</v>
      </c>
    </row>
    <row r="39" spans="1:8" x14ac:dyDescent="0.25">
      <c r="A39" s="119"/>
      <c r="B39" s="114"/>
      <c r="C39" s="114"/>
      <c r="D39" s="114"/>
      <c r="E39" s="114"/>
    </row>
    <row r="40" spans="1:8" x14ac:dyDescent="0.25">
      <c r="A40" s="119"/>
      <c r="B40" s="114"/>
      <c r="C40" s="114"/>
      <c r="D40" s="114"/>
      <c r="E40" s="114"/>
    </row>
    <row r="41" spans="1:8" x14ac:dyDescent="0.25">
      <c r="A41" s="119"/>
      <c r="B41" s="114"/>
      <c r="C41" s="114"/>
      <c r="D41" s="114"/>
      <c r="E41" s="114"/>
    </row>
    <row r="42" spans="1:8" x14ac:dyDescent="0.25">
      <c r="A42" s="114"/>
      <c r="B42" s="114"/>
      <c r="C42" s="114"/>
      <c r="D42" s="114"/>
      <c r="E42" s="114"/>
    </row>
    <row r="43" spans="1:8" x14ac:dyDescent="0.25">
      <c r="A43" s="114"/>
      <c r="B43" s="114"/>
      <c r="C43" s="114"/>
      <c r="D43" s="114"/>
      <c r="E43" s="114"/>
    </row>
    <row r="44" spans="1:8" x14ac:dyDescent="0.25">
      <c r="A44" s="114"/>
      <c r="B44" s="114"/>
      <c r="C44" s="114"/>
      <c r="D44" s="114"/>
      <c r="E44" s="114"/>
    </row>
    <row r="45" spans="1:8" x14ac:dyDescent="0.25">
      <c r="A45" s="114"/>
      <c r="B45" s="114"/>
      <c r="C45" s="114"/>
      <c r="D45" s="114"/>
      <c r="E45" s="114"/>
    </row>
    <row r="46" spans="1:8" x14ac:dyDescent="0.25">
      <c r="A46" s="114"/>
      <c r="B46" s="114"/>
      <c r="C46" s="114"/>
      <c r="D46" s="114"/>
      <c r="E46" s="114"/>
    </row>
    <row r="47" spans="1:8" ht="13.2" customHeight="1" x14ac:dyDescent="0.25">
      <c r="A47" s="6" t="s">
        <v>1267</v>
      </c>
      <c r="B47" s="6"/>
      <c r="C47" s="6"/>
      <c r="D47" s="6"/>
      <c r="E47" s="6"/>
      <c r="F47" s="6"/>
      <c r="G47" s="6"/>
      <c r="H47" s="6"/>
    </row>
    <row r="48" spans="1:8" ht="26.4" customHeight="1" x14ac:dyDescent="0.25">
      <c r="A48" s="5" t="s">
        <v>1307</v>
      </c>
      <c r="B48" s="115" t="s">
        <v>1308</v>
      </c>
      <c r="C48" s="115" t="s">
        <v>1309</v>
      </c>
      <c r="D48" s="115" t="s">
        <v>1309</v>
      </c>
      <c r="E48" s="115" t="s">
        <v>1310</v>
      </c>
      <c r="F48" s="115" t="s">
        <v>1311</v>
      </c>
      <c r="G48" s="115" t="s">
        <v>1232</v>
      </c>
      <c r="H48" s="115" t="s">
        <v>1312</v>
      </c>
    </row>
    <row r="49" spans="1:9" ht="26.4" x14ac:dyDescent="0.25">
      <c r="A49" s="5"/>
      <c r="B49" s="115" t="s">
        <v>1313</v>
      </c>
      <c r="C49" s="115" t="s">
        <v>1314</v>
      </c>
      <c r="D49" s="115" t="s">
        <v>1315</v>
      </c>
      <c r="E49" s="115" t="s">
        <v>1231</v>
      </c>
      <c r="F49" s="115" t="s">
        <v>1316</v>
      </c>
      <c r="G49" s="115" t="s">
        <v>1235</v>
      </c>
      <c r="H49" s="115" t="s">
        <v>1317</v>
      </c>
    </row>
    <row r="50" spans="1:9" ht="26.4" x14ac:dyDescent="0.25">
      <c r="A50" s="5"/>
      <c r="B50" s="115" t="s">
        <v>1318</v>
      </c>
      <c r="C50" s="115" t="s">
        <v>1319</v>
      </c>
      <c r="D50" s="115" t="s">
        <v>1320</v>
      </c>
      <c r="E50" s="115" t="s">
        <v>1234</v>
      </c>
      <c r="F50" s="115" t="s">
        <v>1321</v>
      </c>
      <c r="G50" s="115"/>
      <c r="H50" s="115" t="s">
        <v>1322</v>
      </c>
    </row>
    <row r="51" spans="1:9" x14ac:dyDescent="0.25">
      <c r="A51" s="120">
        <v>43085.708333333299</v>
      </c>
      <c r="B51" s="118">
        <v>24</v>
      </c>
      <c r="C51" s="118">
        <v>6.2</v>
      </c>
      <c r="D51" s="118">
        <v>351</v>
      </c>
      <c r="E51" s="118">
        <v>27.9</v>
      </c>
      <c r="F51" s="118">
        <v>96</v>
      </c>
      <c r="G51" s="118">
        <v>0</v>
      </c>
      <c r="H51" s="118">
        <v>29.96</v>
      </c>
      <c r="I51">
        <f>MIN(E51:E73)</f>
        <v>25.2</v>
      </c>
    </row>
    <row r="52" spans="1:9" x14ac:dyDescent="0.25">
      <c r="A52" s="120">
        <v>43085.666666666701</v>
      </c>
      <c r="B52" s="118">
        <v>79</v>
      </c>
      <c r="C52" s="118">
        <v>7.8</v>
      </c>
      <c r="D52" s="118">
        <v>346</v>
      </c>
      <c r="E52" s="118">
        <v>28.9</v>
      </c>
      <c r="F52" s="118">
        <v>96</v>
      </c>
      <c r="G52" s="118">
        <v>0</v>
      </c>
      <c r="H52" s="118">
        <v>29.94</v>
      </c>
      <c r="I52">
        <f>MAX(E51:E73)</f>
        <v>29.9</v>
      </c>
    </row>
    <row r="53" spans="1:9" x14ac:dyDescent="0.25">
      <c r="A53" s="120">
        <v>43085.625</v>
      </c>
      <c r="B53" s="118">
        <v>109</v>
      </c>
      <c r="C53" s="118">
        <v>5.9</v>
      </c>
      <c r="D53" s="118">
        <v>351</v>
      </c>
      <c r="E53" s="118">
        <v>29.4</v>
      </c>
      <c r="F53" s="118">
        <v>96</v>
      </c>
      <c r="G53" s="118">
        <v>0</v>
      </c>
      <c r="H53" s="118">
        <v>29.92</v>
      </c>
    </row>
    <row r="54" spans="1:9" x14ac:dyDescent="0.25">
      <c r="A54" s="120">
        <v>43085.583333333299</v>
      </c>
      <c r="B54" s="118">
        <v>165</v>
      </c>
      <c r="C54" s="118">
        <v>5.2</v>
      </c>
      <c r="D54" s="118">
        <v>350</v>
      </c>
      <c r="E54" s="118">
        <v>29.9</v>
      </c>
      <c r="F54" s="118">
        <v>95</v>
      </c>
      <c r="G54" s="118">
        <v>0</v>
      </c>
      <c r="H54" s="118">
        <v>29.91</v>
      </c>
    </row>
    <row r="55" spans="1:9" x14ac:dyDescent="0.25">
      <c r="A55" s="120">
        <v>43085.541666666701</v>
      </c>
      <c r="B55" s="118">
        <v>136</v>
      </c>
      <c r="C55" s="118">
        <v>3.8</v>
      </c>
      <c r="D55" s="118">
        <v>355</v>
      </c>
      <c r="E55" s="118">
        <v>29.6</v>
      </c>
      <c r="F55" s="118">
        <v>96</v>
      </c>
      <c r="G55" s="118">
        <v>0</v>
      </c>
      <c r="H55" s="118">
        <v>29.9</v>
      </c>
    </row>
    <row r="56" spans="1:9" x14ac:dyDescent="0.25">
      <c r="A56" s="120">
        <v>43085.5</v>
      </c>
      <c r="B56" s="118">
        <v>142</v>
      </c>
      <c r="C56" s="118">
        <v>3.9</v>
      </c>
      <c r="D56" s="118">
        <v>347</v>
      </c>
      <c r="E56" s="118">
        <v>29.8</v>
      </c>
      <c r="F56" s="118">
        <v>100</v>
      </c>
      <c r="G56" s="118">
        <v>0</v>
      </c>
      <c r="H56" s="118">
        <v>29.91</v>
      </c>
    </row>
    <row r="57" spans="1:9" x14ac:dyDescent="0.25">
      <c r="A57" s="120">
        <v>43085.458333333299</v>
      </c>
      <c r="B57" s="118">
        <v>198</v>
      </c>
      <c r="C57" s="118">
        <v>0.9</v>
      </c>
      <c r="D57" s="118">
        <v>331</v>
      </c>
      <c r="E57" s="118">
        <v>29.9</v>
      </c>
      <c r="F57" s="118">
        <v>100</v>
      </c>
      <c r="G57" s="118">
        <v>0</v>
      </c>
      <c r="H57" s="118">
        <v>29.92</v>
      </c>
    </row>
    <row r="58" spans="1:9" x14ac:dyDescent="0.25">
      <c r="A58" s="120">
        <v>43085.416666666701</v>
      </c>
      <c r="B58" s="118">
        <v>73</v>
      </c>
      <c r="C58" s="118">
        <v>1.7</v>
      </c>
      <c r="D58" s="118">
        <v>313</v>
      </c>
      <c r="E58" s="118">
        <v>28.5</v>
      </c>
      <c r="F58" s="118">
        <v>100</v>
      </c>
      <c r="G58" s="118">
        <v>0</v>
      </c>
      <c r="H58" s="118">
        <v>29.93</v>
      </c>
    </row>
    <row r="59" spans="1:9" x14ac:dyDescent="0.25">
      <c r="A59" s="120">
        <v>43085.375</v>
      </c>
      <c r="B59" s="118">
        <v>34</v>
      </c>
      <c r="C59" s="118">
        <v>1.5</v>
      </c>
      <c r="D59" s="118">
        <v>324</v>
      </c>
      <c r="E59" s="118">
        <v>28.3</v>
      </c>
      <c r="F59" s="118">
        <v>100</v>
      </c>
      <c r="G59" s="118">
        <v>0</v>
      </c>
      <c r="H59" s="118">
        <v>29.92</v>
      </c>
    </row>
    <row r="60" spans="1:9" x14ac:dyDescent="0.25">
      <c r="A60" s="120">
        <v>43085.333333333299</v>
      </c>
      <c r="B60" s="118">
        <v>1</v>
      </c>
      <c r="C60" s="118">
        <v>3.1</v>
      </c>
      <c r="D60" s="118">
        <v>4</v>
      </c>
      <c r="E60" s="118">
        <v>27.3</v>
      </c>
      <c r="F60" s="118">
        <v>100</v>
      </c>
      <c r="G60" s="118">
        <v>0</v>
      </c>
      <c r="H60" s="118">
        <v>29.91</v>
      </c>
    </row>
    <row r="61" spans="1:9" x14ac:dyDescent="0.25">
      <c r="A61" s="120">
        <v>43085.291666666701</v>
      </c>
      <c r="B61" s="118">
        <v>0</v>
      </c>
      <c r="C61" s="118">
        <v>1.7</v>
      </c>
      <c r="D61" s="118">
        <v>153</v>
      </c>
      <c r="E61" s="118">
        <v>27.1</v>
      </c>
      <c r="F61" s="118">
        <v>100</v>
      </c>
      <c r="G61" s="118">
        <v>0</v>
      </c>
      <c r="H61" s="118">
        <v>29.91</v>
      </c>
    </row>
    <row r="62" spans="1:9" x14ac:dyDescent="0.25">
      <c r="A62" s="120">
        <v>43085.25</v>
      </c>
      <c r="B62" s="118">
        <v>0</v>
      </c>
      <c r="C62" s="118">
        <v>3.9</v>
      </c>
      <c r="D62" s="118">
        <v>181</v>
      </c>
      <c r="E62" s="118">
        <v>26.6</v>
      </c>
      <c r="F62" s="118">
        <v>99</v>
      </c>
      <c r="G62" s="118">
        <v>0</v>
      </c>
      <c r="H62" s="118">
        <v>29.9</v>
      </c>
    </row>
    <row r="63" spans="1:9" x14ac:dyDescent="0.25">
      <c r="A63" s="120">
        <v>43085.208333333299</v>
      </c>
      <c r="B63" s="118">
        <v>0</v>
      </c>
      <c r="C63" s="118">
        <v>2.6</v>
      </c>
      <c r="D63" s="118">
        <v>187</v>
      </c>
      <c r="E63" s="118">
        <v>27</v>
      </c>
      <c r="F63" s="118">
        <v>98</v>
      </c>
      <c r="G63" s="118">
        <v>0</v>
      </c>
      <c r="H63" s="118">
        <v>29.91</v>
      </c>
    </row>
    <row r="64" spans="1:9" x14ac:dyDescent="0.25">
      <c r="A64" s="120">
        <v>43085.166666666701</v>
      </c>
      <c r="B64" s="118">
        <v>0</v>
      </c>
      <c r="C64" s="118">
        <v>0.7</v>
      </c>
      <c r="D64" s="118">
        <v>303</v>
      </c>
      <c r="E64" s="118">
        <v>26.9</v>
      </c>
      <c r="F64" s="118">
        <v>95</v>
      </c>
      <c r="G64" s="118">
        <v>0</v>
      </c>
      <c r="H64" s="118">
        <v>29.93</v>
      </c>
    </row>
    <row r="65" spans="1:8" x14ac:dyDescent="0.25">
      <c r="A65" s="120">
        <v>43085.125</v>
      </c>
      <c r="B65" s="118">
        <v>0</v>
      </c>
      <c r="C65" s="118">
        <v>1.3</v>
      </c>
      <c r="D65" s="118">
        <v>282</v>
      </c>
      <c r="E65" s="118">
        <v>26.7</v>
      </c>
      <c r="F65" s="118">
        <v>95</v>
      </c>
      <c r="G65" s="118">
        <v>0</v>
      </c>
      <c r="H65" s="118">
        <v>29.94</v>
      </c>
    </row>
    <row r="66" spans="1:8" x14ac:dyDescent="0.25">
      <c r="A66" s="120">
        <v>43085.083333333299</v>
      </c>
      <c r="B66" s="118">
        <v>0</v>
      </c>
      <c r="C66" s="118">
        <v>1.1000000000000001</v>
      </c>
      <c r="D66" s="118">
        <v>63</v>
      </c>
      <c r="E66" s="118">
        <v>26.2</v>
      </c>
      <c r="F66" s="118">
        <v>91</v>
      </c>
      <c r="G66" s="118">
        <v>0</v>
      </c>
      <c r="H66" s="118">
        <v>29.94</v>
      </c>
    </row>
    <row r="67" spans="1:8" x14ac:dyDescent="0.25">
      <c r="A67" s="120">
        <v>43085.041666666701</v>
      </c>
      <c r="B67" s="118">
        <v>0</v>
      </c>
      <c r="C67" s="118">
        <v>0.8</v>
      </c>
      <c r="D67" s="118">
        <v>280</v>
      </c>
      <c r="E67" s="118">
        <v>25.9</v>
      </c>
      <c r="F67" s="118">
        <v>92</v>
      </c>
      <c r="G67" s="118">
        <v>0</v>
      </c>
      <c r="H67" s="118">
        <v>29.94</v>
      </c>
    </row>
    <row r="68" spans="1:8" x14ac:dyDescent="0.25">
      <c r="A68" s="120">
        <v>43085</v>
      </c>
      <c r="B68" s="118">
        <v>0</v>
      </c>
      <c r="C68" s="118">
        <v>1.1000000000000001</v>
      </c>
      <c r="D68" s="118">
        <v>190</v>
      </c>
      <c r="E68" s="118">
        <v>26.3</v>
      </c>
      <c r="F68" s="118">
        <v>92</v>
      </c>
      <c r="G68" s="118">
        <v>0</v>
      </c>
      <c r="H68" s="118">
        <v>29.95</v>
      </c>
    </row>
    <row r="69" spans="1:8" x14ac:dyDescent="0.25">
      <c r="A69" s="120">
        <v>43084.958333333299</v>
      </c>
      <c r="B69" s="118">
        <v>0</v>
      </c>
      <c r="C69" s="118">
        <v>0.6</v>
      </c>
      <c r="D69" s="118">
        <v>225</v>
      </c>
      <c r="E69" s="118">
        <v>26.1</v>
      </c>
      <c r="F69" s="118">
        <v>93</v>
      </c>
      <c r="G69" s="118">
        <v>0</v>
      </c>
      <c r="H69" s="118">
        <v>29.97</v>
      </c>
    </row>
    <row r="70" spans="1:8" x14ac:dyDescent="0.25">
      <c r="A70" s="120">
        <v>43084.916666666701</v>
      </c>
      <c r="B70" s="118">
        <v>0</v>
      </c>
      <c r="C70" s="118">
        <v>0.6</v>
      </c>
      <c r="D70" s="118">
        <v>1</v>
      </c>
      <c r="E70" s="118">
        <v>26</v>
      </c>
      <c r="F70" s="118">
        <v>88</v>
      </c>
      <c r="G70" s="118">
        <v>0</v>
      </c>
      <c r="H70" s="118">
        <v>29.98</v>
      </c>
    </row>
    <row r="71" spans="1:8" x14ac:dyDescent="0.25">
      <c r="A71" s="120">
        <v>43084.875</v>
      </c>
      <c r="B71" s="118">
        <v>0</v>
      </c>
      <c r="C71" s="118">
        <v>1.4</v>
      </c>
      <c r="D71" s="118">
        <v>5</v>
      </c>
      <c r="E71" s="118">
        <v>25.2</v>
      </c>
      <c r="F71" s="118">
        <v>90</v>
      </c>
      <c r="G71" s="118">
        <v>0</v>
      </c>
      <c r="H71" s="118">
        <v>30</v>
      </c>
    </row>
    <row r="72" spans="1:8" x14ac:dyDescent="0.25">
      <c r="A72" s="120">
        <v>43084.833333333299</v>
      </c>
      <c r="B72" s="118">
        <v>0</v>
      </c>
      <c r="C72" s="118">
        <v>1.1000000000000001</v>
      </c>
      <c r="D72" s="118">
        <v>188</v>
      </c>
      <c r="E72" s="118">
        <v>26.3</v>
      </c>
      <c r="F72" s="118">
        <v>87</v>
      </c>
      <c r="G72" s="118">
        <v>0</v>
      </c>
      <c r="H72" s="118">
        <v>30.01</v>
      </c>
    </row>
    <row r="73" spans="1:8" x14ac:dyDescent="0.25">
      <c r="A73" s="120">
        <v>43084.791666666701</v>
      </c>
      <c r="B73" s="118">
        <v>0</v>
      </c>
      <c r="C73" s="118">
        <v>1</v>
      </c>
      <c r="D73" s="118">
        <v>183</v>
      </c>
      <c r="E73" s="118">
        <v>27.3</v>
      </c>
      <c r="F73" s="118">
        <v>89</v>
      </c>
      <c r="G73" s="118">
        <v>0</v>
      </c>
      <c r="H73" s="118">
        <v>30.04</v>
      </c>
    </row>
    <row r="74" spans="1:8" x14ac:dyDescent="0.25">
      <c r="A74" s="120">
        <v>43084.75</v>
      </c>
      <c r="B74" s="118">
        <v>0</v>
      </c>
      <c r="C74" s="118">
        <v>0.5</v>
      </c>
      <c r="D74" s="118">
        <v>51</v>
      </c>
      <c r="E74" s="118">
        <v>27.4</v>
      </c>
      <c r="F74" s="118">
        <v>86</v>
      </c>
      <c r="G74" s="118">
        <v>0</v>
      </c>
      <c r="H74" s="118">
        <v>30.06</v>
      </c>
    </row>
  </sheetData>
  <mergeCells count="3">
    <mergeCell ref="A7:A9"/>
    <mergeCell ref="A47:H47"/>
    <mergeCell ref="A48:A50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27"/>
  <sheetViews>
    <sheetView zoomScaleNormal="100" workbookViewId="0">
      <selection activeCell="F448" activeCellId="1" sqref="A202:XFD202 F448"/>
    </sheetView>
  </sheetViews>
  <sheetFormatPr defaultColWidth="8.5546875" defaultRowHeight="13.2" x14ac:dyDescent="0.25"/>
  <cols>
    <col min="1" max="1" width="12" customWidth="1"/>
    <col min="2" max="2" width="12.44140625" customWidth="1"/>
    <col min="3" max="3" width="53.88671875" customWidth="1"/>
    <col min="4" max="4" width="16" customWidth="1"/>
    <col min="5" max="5" width="16.109375" customWidth="1"/>
    <col min="6" max="6" width="30.5546875" customWidth="1"/>
  </cols>
  <sheetData>
    <row r="1" spans="1:6" x14ac:dyDescent="0.25">
      <c r="A1" t="s">
        <v>1</v>
      </c>
      <c r="B1" t="s">
        <v>2</v>
      </c>
      <c r="C1" t="s">
        <v>1323</v>
      </c>
      <c r="D1" t="s">
        <v>1324</v>
      </c>
      <c r="E1" t="s">
        <v>1325</v>
      </c>
      <c r="F1" t="s">
        <v>3</v>
      </c>
    </row>
    <row r="2" spans="1:6" x14ac:dyDescent="0.25">
      <c r="A2">
        <v>1</v>
      </c>
      <c r="B2">
        <v>91</v>
      </c>
      <c r="C2" t="s">
        <v>1326</v>
      </c>
      <c r="D2" t="s">
        <v>1327</v>
      </c>
      <c r="E2" t="s">
        <v>1328</v>
      </c>
      <c r="F2" t="s">
        <v>1329</v>
      </c>
    </row>
    <row r="3" spans="1:6" x14ac:dyDescent="0.25">
      <c r="A3">
        <v>2</v>
      </c>
      <c r="B3">
        <v>92</v>
      </c>
      <c r="C3" t="s">
        <v>1326</v>
      </c>
      <c r="D3" t="s">
        <v>1327</v>
      </c>
      <c r="E3" t="s">
        <v>1330</v>
      </c>
      <c r="F3" t="s">
        <v>1331</v>
      </c>
    </row>
    <row r="4" spans="1:6" x14ac:dyDescent="0.25">
      <c r="A4">
        <v>3</v>
      </c>
      <c r="B4">
        <v>93</v>
      </c>
      <c r="C4" t="s">
        <v>1326</v>
      </c>
      <c r="D4" t="s">
        <v>1327</v>
      </c>
      <c r="E4" t="s">
        <v>1332</v>
      </c>
      <c r="F4" t="s">
        <v>1333</v>
      </c>
    </row>
    <row r="5" spans="1:6" x14ac:dyDescent="0.25">
      <c r="A5">
        <v>4</v>
      </c>
      <c r="B5">
        <v>94</v>
      </c>
      <c r="C5" t="s">
        <v>1326</v>
      </c>
      <c r="D5" t="s">
        <v>1327</v>
      </c>
      <c r="E5" t="s">
        <v>1334</v>
      </c>
      <c r="F5" t="s">
        <v>1335</v>
      </c>
    </row>
    <row r="6" spans="1:6" x14ac:dyDescent="0.25">
      <c r="A6">
        <v>5</v>
      </c>
      <c r="B6">
        <v>95</v>
      </c>
      <c r="C6" t="s">
        <v>1326</v>
      </c>
      <c r="D6" t="s">
        <v>1327</v>
      </c>
      <c r="E6" t="s">
        <v>1336</v>
      </c>
      <c r="F6" t="s">
        <v>1337</v>
      </c>
    </row>
    <row r="7" spans="1:6" x14ac:dyDescent="0.25">
      <c r="A7">
        <v>6</v>
      </c>
      <c r="B7">
        <v>96</v>
      </c>
      <c r="C7" t="s">
        <v>1338</v>
      </c>
      <c r="D7" t="s">
        <v>1339</v>
      </c>
      <c r="E7" t="s">
        <v>1340</v>
      </c>
      <c r="F7" t="s">
        <v>1341</v>
      </c>
    </row>
    <row r="8" spans="1:6" x14ac:dyDescent="0.25">
      <c r="A8">
        <v>7</v>
      </c>
      <c r="B8">
        <v>97</v>
      </c>
      <c r="C8" t="s">
        <v>1338</v>
      </c>
      <c r="D8" t="s">
        <v>1342</v>
      </c>
      <c r="E8" t="s">
        <v>1343</v>
      </c>
      <c r="F8" t="s">
        <v>62</v>
      </c>
    </row>
    <row r="9" spans="1:6" x14ac:dyDescent="0.25">
      <c r="A9">
        <v>8</v>
      </c>
      <c r="B9">
        <v>98</v>
      </c>
      <c r="C9" t="s">
        <v>1338</v>
      </c>
      <c r="D9" t="s">
        <v>1344</v>
      </c>
      <c r="E9" t="s">
        <v>1345</v>
      </c>
      <c r="F9" t="s">
        <v>1346</v>
      </c>
    </row>
    <row r="10" spans="1:6" x14ac:dyDescent="0.25">
      <c r="A10">
        <v>9</v>
      </c>
      <c r="B10">
        <v>99</v>
      </c>
      <c r="C10" t="s">
        <v>1338</v>
      </c>
      <c r="D10" t="s">
        <v>1344</v>
      </c>
      <c r="E10" t="s">
        <v>1347</v>
      </c>
      <c r="F10" t="s">
        <v>1348</v>
      </c>
    </row>
    <row r="11" spans="1:6" x14ac:dyDescent="0.25">
      <c r="A11">
        <v>10</v>
      </c>
      <c r="B11">
        <v>100</v>
      </c>
      <c r="C11" t="s">
        <v>1338</v>
      </c>
      <c r="D11" t="s">
        <v>1344</v>
      </c>
      <c r="E11" t="s">
        <v>1349</v>
      </c>
      <c r="F11" t="s">
        <v>63</v>
      </c>
    </row>
    <row r="12" spans="1:6" x14ac:dyDescent="0.25">
      <c r="A12">
        <v>11</v>
      </c>
      <c r="B12">
        <v>101</v>
      </c>
      <c r="C12" t="s">
        <v>1338</v>
      </c>
      <c r="D12" t="s">
        <v>1350</v>
      </c>
      <c r="E12" t="s">
        <v>1351</v>
      </c>
      <c r="F12" t="s">
        <v>1352</v>
      </c>
    </row>
    <row r="13" spans="1:6" x14ac:dyDescent="0.25">
      <c r="A13">
        <v>12</v>
      </c>
      <c r="B13">
        <v>102</v>
      </c>
      <c r="C13" t="s">
        <v>1338</v>
      </c>
      <c r="D13" t="s">
        <v>1350</v>
      </c>
      <c r="E13" t="s">
        <v>1353</v>
      </c>
      <c r="F13" t="s">
        <v>64</v>
      </c>
    </row>
    <row r="14" spans="1:6" x14ac:dyDescent="0.25">
      <c r="A14">
        <v>13</v>
      </c>
      <c r="B14">
        <v>109</v>
      </c>
      <c r="C14" t="s">
        <v>1354</v>
      </c>
      <c r="D14" t="s">
        <v>1355</v>
      </c>
      <c r="E14" t="s">
        <v>1356</v>
      </c>
      <c r="F14" t="s">
        <v>1357</v>
      </c>
    </row>
    <row r="15" spans="1:6" x14ac:dyDescent="0.25">
      <c r="A15">
        <v>14</v>
      </c>
      <c r="B15">
        <v>112</v>
      </c>
      <c r="C15" t="s">
        <v>1354</v>
      </c>
      <c r="D15" t="s">
        <v>1358</v>
      </c>
      <c r="E15" t="s">
        <v>1359</v>
      </c>
      <c r="F15" t="s">
        <v>1360</v>
      </c>
    </row>
    <row r="16" spans="1:6" x14ac:dyDescent="0.25">
      <c r="A16">
        <v>15</v>
      </c>
      <c r="B16">
        <v>111</v>
      </c>
      <c r="C16" t="s">
        <v>1354</v>
      </c>
      <c r="D16" t="s">
        <v>1358</v>
      </c>
      <c r="E16" t="s">
        <v>1361</v>
      </c>
      <c r="F16" t="s">
        <v>1362</v>
      </c>
    </row>
    <row r="17" spans="1:6" x14ac:dyDescent="0.25">
      <c r="A17">
        <v>16</v>
      </c>
      <c r="B17">
        <v>110</v>
      </c>
      <c r="C17" t="s">
        <v>1354</v>
      </c>
      <c r="D17" t="s">
        <v>1358</v>
      </c>
      <c r="E17" t="s">
        <v>1363</v>
      </c>
      <c r="F17" t="s">
        <v>1364</v>
      </c>
    </row>
    <row r="18" spans="1:6" x14ac:dyDescent="0.25">
      <c r="A18">
        <v>17</v>
      </c>
      <c r="B18">
        <v>107</v>
      </c>
      <c r="C18" t="s">
        <v>1354</v>
      </c>
      <c r="D18" t="s">
        <v>1365</v>
      </c>
      <c r="E18" t="s">
        <v>1366</v>
      </c>
      <c r="F18" t="s">
        <v>1367</v>
      </c>
    </row>
    <row r="19" spans="1:6" x14ac:dyDescent="0.25">
      <c r="A19">
        <v>18</v>
      </c>
      <c r="B19">
        <v>105</v>
      </c>
      <c r="C19" t="s">
        <v>1354</v>
      </c>
      <c r="D19" t="s">
        <v>1355</v>
      </c>
      <c r="E19" t="s">
        <v>1368</v>
      </c>
      <c r="F19" t="s">
        <v>1369</v>
      </c>
    </row>
    <row r="20" spans="1:6" x14ac:dyDescent="0.25">
      <c r="A20">
        <v>19</v>
      </c>
      <c r="B20">
        <v>104</v>
      </c>
      <c r="C20" t="s">
        <v>1354</v>
      </c>
      <c r="D20" t="s">
        <v>1365</v>
      </c>
      <c r="E20" t="s">
        <v>1370</v>
      </c>
      <c r="F20" t="s">
        <v>1371</v>
      </c>
    </row>
    <row r="21" spans="1:6" x14ac:dyDescent="0.25">
      <c r="A21">
        <v>20</v>
      </c>
      <c r="B21">
        <v>113</v>
      </c>
      <c r="C21" t="s">
        <v>1372</v>
      </c>
      <c r="D21" t="s">
        <v>1373</v>
      </c>
      <c r="E21" t="s">
        <v>1374</v>
      </c>
      <c r="F21" t="s">
        <v>1375</v>
      </c>
    </row>
    <row r="22" spans="1:6" x14ac:dyDescent="0.25">
      <c r="A22">
        <v>21</v>
      </c>
      <c r="B22">
        <v>120</v>
      </c>
      <c r="C22" t="s">
        <v>1372</v>
      </c>
      <c r="D22" t="s">
        <v>1376</v>
      </c>
      <c r="E22" t="s">
        <v>1377</v>
      </c>
      <c r="F22" t="s">
        <v>1378</v>
      </c>
    </row>
    <row r="23" spans="1:6" x14ac:dyDescent="0.25">
      <c r="A23">
        <v>22</v>
      </c>
      <c r="B23">
        <v>118</v>
      </c>
      <c r="C23" t="s">
        <v>1372</v>
      </c>
      <c r="D23" t="s">
        <v>1376</v>
      </c>
      <c r="E23" t="s">
        <v>1379</v>
      </c>
      <c r="F23" t="s">
        <v>1380</v>
      </c>
    </row>
    <row r="24" spans="1:6" x14ac:dyDescent="0.25">
      <c r="A24">
        <v>23</v>
      </c>
      <c r="B24">
        <v>117</v>
      </c>
      <c r="C24" t="s">
        <v>1372</v>
      </c>
      <c r="D24" t="s">
        <v>1376</v>
      </c>
      <c r="E24" t="s">
        <v>1381</v>
      </c>
      <c r="F24" t="s">
        <v>1382</v>
      </c>
    </row>
    <row r="25" spans="1:6" x14ac:dyDescent="0.25">
      <c r="A25">
        <v>24</v>
      </c>
      <c r="B25">
        <v>116</v>
      </c>
      <c r="C25" t="s">
        <v>1372</v>
      </c>
      <c r="D25" t="s">
        <v>1376</v>
      </c>
      <c r="E25" t="s">
        <v>1383</v>
      </c>
      <c r="F25" t="s">
        <v>1384</v>
      </c>
    </row>
    <row r="26" spans="1:6" x14ac:dyDescent="0.25">
      <c r="A26">
        <v>25</v>
      </c>
      <c r="B26">
        <v>124</v>
      </c>
      <c r="C26" t="s">
        <v>1372</v>
      </c>
      <c r="D26" t="s">
        <v>1376</v>
      </c>
      <c r="E26" t="s">
        <v>1385</v>
      </c>
      <c r="F26" t="s">
        <v>1386</v>
      </c>
    </row>
    <row r="27" spans="1:6" x14ac:dyDescent="0.25">
      <c r="A27">
        <v>26</v>
      </c>
      <c r="B27">
        <v>125</v>
      </c>
      <c r="C27" t="s">
        <v>1372</v>
      </c>
      <c r="D27" t="s">
        <v>1376</v>
      </c>
      <c r="E27" t="s">
        <v>1387</v>
      </c>
      <c r="F27" t="s">
        <v>1388</v>
      </c>
    </row>
    <row r="28" spans="1:6" x14ac:dyDescent="0.25">
      <c r="A28">
        <v>27</v>
      </c>
      <c r="B28">
        <v>129</v>
      </c>
      <c r="C28" t="s">
        <v>1372</v>
      </c>
      <c r="D28" t="s">
        <v>1389</v>
      </c>
      <c r="E28" t="s">
        <v>1390</v>
      </c>
      <c r="F28" t="s">
        <v>1391</v>
      </c>
    </row>
    <row r="29" spans="1:6" x14ac:dyDescent="0.25">
      <c r="A29">
        <v>28</v>
      </c>
      <c r="B29">
        <v>130</v>
      </c>
      <c r="C29" t="s">
        <v>1372</v>
      </c>
      <c r="D29" t="s">
        <v>1389</v>
      </c>
      <c r="E29" t="s">
        <v>1392</v>
      </c>
      <c r="F29" t="s">
        <v>1393</v>
      </c>
    </row>
    <row r="30" spans="1:6" x14ac:dyDescent="0.25">
      <c r="A30">
        <v>29</v>
      </c>
      <c r="B30">
        <v>132</v>
      </c>
      <c r="C30" t="s">
        <v>1372</v>
      </c>
      <c r="D30" t="s">
        <v>1394</v>
      </c>
      <c r="E30" t="s">
        <v>1395</v>
      </c>
      <c r="F30" t="s">
        <v>1396</v>
      </c>
    </row>
    <row r="31" spans="1:6" x14ac:dyDescent="0.25">
      <c r="A31">
        <v>30</v>
      </c>
      <c r="B31">
        <v>133</v>
      </c>
      <c r="C31" t="s">
        <v>1372</v>
      </c>
      <c r="D31" t="s">
        <v>1394</v>
      </c>
      <c r="E31" t="s">
        <v>1397</v>
      </c>
      <c r="F31" t="s">
        <v>1398</v>
      </c>
    </row>
    <row r="32" spans="1:6" x14ac:dyDescent="0.25">
      <c r="A32">
        <v>31</v>
      </c>
      <c r="B32">
        <v>134</v>
      </c>
      <c r="C32" t="s">
        <v>1372</v>
      </c>
      <c r="D32" t="s">
        <v>1394</v>
      </c>
      <c r="E32" t="s">
        <v>1399</v>
      </c>
      <c r="F32" t="s">
        <v>1400</v>
      </c>
    </row>
    <row r="33" spans="1:6" x14ac:dyDescent="0.25">
      <c r="A33">
        <v>32</v>
      </c>
      <c r="B33">
        <v>136</v>
      </c>
      <c r="C33" t="s">
        <v>1372</v>
      </c>
      <c r="D33" t="s">
        <v>1394</v>
      </c>
      <c r="E33" t="s">
        <v>1401</v>
      </c>
      <c r="F33" t="s">
        <v>1402</v>
      </c>
    </row>
    <row r="34" spans="1:6" x14ac:dyDescent="0.25">
      <c r="A34">
        <v>33</v>
      </c>
      <c r="B34">
        <v>137</v>
      </c>
      <c r="C34" t="s">
        <v>1372</v>
      </c>
      <c r="D34" t="s">
        <v>1394</v>
      </c>
      <c r="E34" t="s">
        <v>1403</v>
      </c>
      <c r="F34" t="s">
        <v>1404</v>
      </c>
    </row>
    <row r="35" spans="1:6" x14ac:dyDescent="0.25">
      <c r="A35">
        <v>34</v>
      </c>
      <c r="B35">
        <v>138</v>
      </c>
      <c r="C35" t="s">
        <v>1372</v>
      </c>
      <c r="D35" t="s">
        <v>1394</v>
      </c>
      <c r="E35" t="s">
        <v>1405</v>
      </c>
      <c r="F35" t="s">
        <v>1406</v>
      </c>
    </row>
    <row r="36" spans="1:6" x14ac:dyDescent="0.25">
      <c r="A36">
        <v>35</v>
      </c>
      <c r="B36">
        <v>139</v>
      </c>
      <c r="C36" t="s">
        <v>1372</v>
      </c>
      <c r="D36" t="s">
        <v>1394</v>
      </c>
      <c r="E36" t="s">
        <v>1407</v>
      </c>
      <c r="F36" t="s">
        <v>1408</v>
      </c>
    </row>
    <row r="37" spans="1:6" x14ac:dyDescent="0.25">
      <c r="A37">
        <v>36</v>
      </c>
      <c r="B37">
        <v>141</v>
      </c>
      <c r="C37" t="s">
        <v>1372</v>
      </c>
      <c r="D37" t="s">
        <v>1394</v>
      </c>
      <c r="E37" t="s">
        <v>1409</v>
      </c>
      <c r="F37" t="s">
        <v>1410</v>
      </c>
    </row>
    <row r="38" spans="1:6" x14ac:dyDescent="0.25">
      <c r="A38">
        <v>37</v>
      </c>
      <c r="B38">
        <v>143</v>
      </c>
      <c r="C38" t="s">
        <v>1372</v>
      </c>
      <c r="D38" t="s">
        <v>1394</v>
      </c>
      <c r="E38" t="s">
        <v>1411</v>
      </c>
      <c r="F38" t="s">
        <v>1412</v>
      </c>
    </row>
    <row r="39" spans="1:6" x14ac:dyDescent="0.25">
      <c r="A39">
        <v>38</v>
      </c>
      <c r="B39">
        <v>142</v>
      </c>
      <c r="C39" t="s">
        <v>1372</v>
      </c>
      <c r="D39" t="s">
        <v>1394</v>
      </c>
      <c r="E39" t="s">
        <v>1413</v>
      </c>
      <c r="F39" t="s">
        <v>1414</v>
      </c>
    </row>
    <row r="40" spans="1:6" x14ac:dyDescent="0.25">
      <c r="A40">
        <v>39</v>
      </c>
      <c r="B40">
        <v>135</v>
      </c>
      <c r="C40" t="s">
        <v>1372</v>
      </c>
      <c r="D40" t="s">
        <v>1394</v>
      </c>
      <c r="E40" t="s">
        <v>1415</v>
      </c>
      <c r="F40" t="s">
        <v>1416</v>
      </c>
    </row>
    <row r="41" spans="1:6" x14ac:dyDescent="0.25">
      <c r="A41">
        <v>40</v>
      </c>
      <c r="B41">
        <v>144</v>
      </c>
      <c r="C41" t="s">
        <v>1417</v>
      </c>
      <c r="D41" t="s">
        <v>1418</v>
      </c>
      <c r="E41" t="s">
        <v>1419</v>
      </c>
      <c r="F41" t="s">
        <v>1420</v>
      </c>
    </row>
    <row r="42" spans="1:6" x14ac:dyDescent="0.25">
      <c r="A42">
        <v>41</v>
      </c>
      <c r="B42">
        <v>145</v>
      </c>
      <c r="C42" t="s">
        <v>1417</v>
      </c>
      <c r="D42" t="s">
        <v>1421</v>
      </c>
      <c r="E42" t="s">
        <v>1422</v>
      </c>
      <c r="F42" t="s">
        <v>1423</v>
      </c>
    </row>
    <row r="43" spans="1:6" x14ac:dyDescent="0.25">
      <c r="A43">
        <v>42</v>
      </c>
      <c r="B43">
        <v>146</v>
      </c>
      <c r="C43" t="s">
        <v>1417</v>
      </c>
      <c r="D43" t="s">
        <v>1424</v>
      </c>
      <c r="E43" t="s">
        <v>1425</v>
      </c>
      <c r="F43" t="s">
        <v>1426</v>
      </c>
    </row>
    <row r="44" spans="1:6" x14ac:dyDescent="0.25">
      <c r="A44">
        <v>43</v>
      </c>
      <c r="B44">
        <v>148</v>
      </c>
      <c r="C44" t="s">
        <v>1417</v>
      </c>
      <c r="D44" t="s">
        <v>1427</v>
      </c>
      <c r="E44" t="s">
        <v>1428</v>
      </c>
      <c r="F44" t="s">
        <v>1429</v>
      </c>
    </row>
    <row r="45" spans="1:6" x14ac:dyDescent="0.25">
      <c r="A45">
        <v>44</v>
      </c>
      <c r="B45">
        <v>151</v>
      </c>
      <c r="C45" t="s">
        <v>1417</v>
      </c>
      <c r="D45" t="s">
        <v>1427</v>
      </c>
      <c r="E45" t="s">
        <v>1430</v>
      </c>
      <c r="F45" t="s">
        <v>1431</v>
      </c>
    </row>
    <row r="46" spans="1:6" x14ac:dyDescent="0.25">
      <c r="A46">
        <v>45</v>
      </c>
      <c r="B46">
        <v>152</v>
      </c>
      <c r="C46" t="s">
        <v>1417</v>
      </c>
      <c r="D46" t="s">
        <v>1427</v>
      </c>
      <c r="E46" t="s">
        <v>1432</v>
      </c>
      <c r="F46" t="s">
        <v>1433</v>
      </c>
    </row>
    <row r="47" spans="1:6" x14ac:dyDescent="0.25">
      <c r="A47">
        <v>46</v>
      </c>
      <c r="B47">
        <v>153</v>
      </c>
      <c r="C47" t="s">
        <v>1417</v>
      </c>
      <c r="D47" t="s">
        <v>1427</v>
      </c>
      <c r="E47" t="s">
        <v>1434</v>
      </c>
      <c r="F47" t="s">
        <v>1435</v>
      </c>
    </row>
    <row r="48" spans="1:6" x14ac:dyDescent="0.25">
      <c r="A48">
        <v>47</v>
      </c>
      <c r="B48">
        <v>154</v>
      </c>
      <c r="C48" t="s">
        <v>1417</v>
      </c>
      <c r="D48" t="s">
        <v>1427</v>
      </c>
      <c r="E48" t="s">
        <v>1436</v>
      </c>
      <c r="F48" t="s">
        <v>1437</v>
      </c>
    </row>
    <row r="49" spans="1:6" x14ac:dyDescent="0.25">
      <c r="A49">
        <v>48</v>
      </c>
      <c r="B49">
        <v>155</v>
      </c>
      <c r="C49" t="s">
        <v>1417</v>
      </c>
      <c r="D49" t="s">
        <v>1427</v>
      </c>
      <c r="E49" t="s">
        <v>1438</v>
      </c>
      <c r="F49" t="s">
        <v>1439</v>
      </c>
    </row>
    <row r="50" spans="1:6" x14ac:dyDescent="0.25">
      <c r="A50">
        <v>49</v>
      </c>
      <c r="B50">
        <v>157</v>
      </c>
      <c r="C50" t="s">
        <v>1417</v>
      </c>
      <c r="D50" t="s">
        <v>1427</v>
      </c>
      <c r="E50" t="s">
        <v>1440</v>
      </c>
      <c r="F50" t="s">
        <v>1441</v>
      </c>
    </row>
    <row r="51" spans="1:6" x14ac:dyDescent="0.25">
      <c r="A51">
        <v>50</v>
      </c>
      <c r="B51">
        <v>158</v>
      </c>
      <c r="C51" t="s">
        <v>1442</v>
      </c>
      <c r="D51" t="s">
        <v>1443</v>
      </c>
      <c r="E51" t="s">
        <v>1444</v>
      </c>
      <c r="F51" t="s">
        <v>1445</v>
      </c>
    </row>
    <row r="52" spans="1:6" x14ac:dyDescent="0.25">
      <c r="A52">
        <v>51</v>
      </c>
      <c r="B52">
        <v>159</v>
      </c>
      <c r="C52" t="s">
        <v>1442</v>
      </c>
      <c r="D52" t="s">
        <v>1443</v>
      </c>
      <c r="E52" t="s">
        <v>1446</v>
      </c>
      <c r="F52" t="s">
        <v>1447</v>
      </c>
    </row>
    <row r="53" spans="1:6" x14ac:dyDescent="0.25">
      <c r="A53">
        <v>52</v>
      </c>
      <c r="B53">
        <v>160</v>
      </c>
      <c r="C53" t="s">
        <v>1442</v>
      </c>
      <c r="D53" t="s">
        <v>1443</v>
      </c>
      <c r="E53" t="s">
        <v>1448</v>
      </c>
      <c r="F53" t="s">
        <v>1449</v>
      </c>
    </row>
    <row r="54" spans="1:6" x14ac:dyDescent="0.25">
      <c r="A54">
        <v>53</v>
      </c>
      <c r="B54">
        <v>166</v>
      </c>
      <c r="C54" t="s">
        <v>1450</v>
      </c>
      <c r="D54" t="s">
        <v>1451</v>
      </c>
      <c r="E54" t="s">
        <v>1452</v>
      </c>
      <c r="F54" t="s">
        <v>1453</v>
      </c>
    </row>
    <row r="55" spans="1:6" x14ac:dyDescent="0.25">
      <c r="A55">
        <v>54</v>
      </c>
      <c r="B55">
        <v>167</v>
      </c>
      <c r="C55" t="s">
        <v>1450</v>
      </c>
      <c r="D55" t="s">
        <v>1451</v>
      </c>
      <c r="E55" t="s">
        <v>1454</v>
      </c>
      <c r="F55" t="s">
        <v>1455</v>
      </c>
    </row>
    <row r="56" spans="1:6" x14ac:dyDescent="0.25">
      <c r="A56">
        <v>55</v>
      </c>
      <c r="B56">
        <v>168</v>
      </c>
      <c r="C56" t="s">
        <v>1450</v>
      </c>
      <c r="D56" t="s">
        <v>1451</v>
      </c>
      <c r="E56" t="s">
        <v>1456</v>
      </c>
      <c r="F56" t="s">
        <v>1457</v>
      </c>
    </row>
    <row r="57" spans="1:6" x14ac:dyDescent="0.25">
      <c r="A57">
        <v>56</v>
      </c>
      <c r="B57">
        <v>169</v>
      </c>
      <c r="C57" t="s">
        <v>1450</v>
      </c>
      <c r="D57" t="s">
        <v>1451</v>
      </c>
      <c r="E57" t="s">
        <v>1458</v>
      </c>
      <c r="F57" t="s">
        <v>1459</v>
      </c>
    </row>
    <row r="58" spans="1:6" x14ac:dyDescent="0.25">
      <c r="A58">
        <v>57</v>
      </c>
      <c r="B58">
        <v>170</v>
      </c>
      <c r="C58" t="s">
        <v>1450</v>
      </c>
      <c r="D58" t="s">
        <v>1460</v>
      </c>
      <c r="E58" t="s">
        <v>1461</v>
      </c>
      <c r="F58" t="s">
        <v>1462</v>
      </c>
    </row>
    <row r="59" spans="1:6" x14ac:dyDescent="0.25">
      <c r="A59">
        <v>58</v>
      </c>
      <c r="B59">
        <v>178</v>
      </c>
      <c r="C59" t="s">
        <v>1463</v>
      </c>
      <c r="D59" t="s">
        <v>1464</v>
      </c>
      <c r="E59" t="s">
        <v>1465</v>
      </c>
      <c r="F59" t="s">
        <v>66</v>
      </c>
    </row>
    <row r="60" spans="1:6" x14ac:dyDescent="0.25">
      <c r="A60">
        <v>59</v>
      </c>
      <c r="B60">
        <v>179</v>
      </c>
      <c r="C60" t="s">
        <v>1463</v>
      </c>
      <c r="D60" t="s">
        <v>1464</v>
      </c>
      <c r="E60" t="s">
        <v>1351</v>
      </c>
      <c r="F60" t="s">
        <v>1466</v>
      </c>
    </row>
    <row r="61" spans="1:6" x14ac:dyDescent="0.25">
      <c r="A61">
        <v>60</v>
      </c>
      <c r="B61">
        <v>174</v>
      </c>
      <c r="C61" t="s">
        <v>1467</v>
      </c>
      <c r="D61" t="s">
        <v>1468</v>
      </c>
      <c r="E61" t="s">
        <v>1469</v>
      </c>
      <c r="F61" t="s">
        <v>1470</v>
      </c>
    </row>
    <row r="62" spans="1:6" x14ac:dyDescent="0.25">
      <c r="A62">
        <v>61</v>
      </c>
      <c r="B62">
        <v>173</v>
      </c>
      <c r="C62" t="s">
        <v>1467</v>
      </c>
      <c r="D62" t="s">
        <v>1468</v>
      </c>
      <c r="E62" t="s">
        <v>1345</v>
      </c>
      <c r="F62" t="s">
        <v>65</v>
      </c>
    </row>
    <row r="63" spans="1:6" x14ac:dyDescent="0.25">
      <c r="A63">
        <v>62</v>
      </c>
      <c r="B63">
        <v>172</v>
      </c>
      <c r="C63" t="s">
        <v>1467</v>
      </c>
      <c r="D63" t="s">
        <v>1468</v>
      </c>
      <c r="E63" t="s">
        <v>1471</v>
      </c>
      <c r="F63" t="s">
        <v>1472</v>
      </c>
    </row>
    <row r="64" spans="1:6" x14ac:dyDescent="0.25">
      <c r="A64">
        <v>63</v>
      </c>
      <c r="B64">
        <v>171</v>
      </c>
      <c r="C64" t="s">
        <v>1467</v>
      </c>
      <c r="D64" t="s">
        <v>1468</v>
      </c>
      <c r="E64" t="s">
        <v>1473</v>
      </c>
      <c r="F64" t="s">
        <v>1474</v>
      </c>
    </row>
    <row r="65" spans="1:6" x14ac:dyDescent="0.25">
      <c r="A65">
        <v>64</v>
      </c>
      <c r="B65">
        <v>176</v>
      </c>
      <c r="C65" t="s">
        <v>1467</v>
      </c>
      <c r="D65" t="s">
        <v>1468</v>
      </c>
      <c r="E65" t="s">
        <v>1425</v>
      </c>
      <c r="F65" t="s">
        <v>1475</v>
      </c>
    </row>
    <row r="66" spans="1:6" x14ac:dyDescent="0.25">
      <c r="A66">
        <v>65</v>
      </c>
      <c r="B66">
        <v>175</v>
      </c>
      <c r="C66" t="s">
        <v>1467</v>
      </c>
      <c r="D66" t="s">
        <v>1468</v>
      </c>
      <c r="E66" t="s">
        <v>1476</v>
      </c>
      <c r="F66" t="s">
        <v>1477</v>
      </c>
    </row>
    <row r="67" spans="1:6" x14ac:dyDescent="0.25">
      <c r="A67">
        <v>66</v>
      </c>
      <c r="B67">
        <v>177</v>
      </c>
      <c r="C67" t="s">
        <v>1478</v>
      </c>
      <c r="D67" t="s">
        <v>1479</v>
      </c>
      <c r="E67" t="s">
        <v>1480</v>
      </c>
      <c r="F67" t="s">
        <v>1479</v>
      </c>
    </row>
    <row r="68" spans="1:6" x14ac:dyDescent="0.25">
      <c r="A68">
        <v>67</v>
      </c>
      <c r="B68">
        <v>163</v>
      </c>
      <c r="C68" t="s">
        <v>1481</v>
      </c>
      <c r="D68" t="s">
        <v>1482</v>
      </c>
      <c r="E68" t="s">
        <v>1483</v>
      </c>
      <c r="F68" t="s">
        <v>1484</v>
      </c>
    </row>
    <row r="69" spans="1:6" x14ac:dyDescent="0.25">
      <c r="A69">
        <v>68</v>
      </c>
      <c r="B69">
        <v>180</v>
      </c>
      <c r="C69" t="s">
        <v>1485</v>
      </c>
      <c r="D69" t="s">
        <v>1486</v>
      </c>
      <c r="E69" t="s">
        <v>1487</v>
      </c>
      <c r="F69" t="s">
        <v>67</v>
      </c>
    </row>
    <row r="70" spans="1:6" x14ac:dyDescent="0.25">
      <c r="A70">
        <v>69</v>
      </c>
      <c r="B70">
        <v>182</v>
      </c>
      <c r="C70" t="s">
        <v>1485</v>
      </c>
      <c r="D70" t="s">
        <v>1488</v>
      </c>
      <c r="E70" t="s">
        <v>1489</v>
      </c>
      <c r="F70" t="s">
        <v>1490</v>
      </c>
    </row>
    <row r="71" spans="1:6" x14ac:dyDescent="0.25">
      <c r="A71">
        <v>70</v>
      </c>
      <c r="B71">
        <v>184</v>
      </c>
      <c r="C71" t="s">
        <v>1485</v>
      </c>
      <c r="D71" t="s">
        <v>1491</v>
      </c>
      <c r="E71" t="s">
        <v>1492</v>
      </c>
      <c r="F71" t="s">
        <v>68</v>
      </c>
    </row>
    <row r="72" spans="1:6" x14ac:dyDescent="0.25">
      <c r="A72">
        <v>71</v>
      </c>
      <c r="B72">
        <v>186</v>
      </c>
      <c r="C72" t="s">
        <v>1485</v>
      </c>
      <c r="D72" t="s">
        <v>1491</v>
      </c>
      <c r="E72" t="s">
        <v>1493</v>
      </c>
      <c r="F72" t="s">
        <v>69</v>
      </c>
    </row>
    <row r="73" spans="1:6" x14ac:dyDescent="0.25">
      <c r="A73">
        <v>72</v>
      </c>
      <c r="B73">
        <v>188</v>
      </c>
      <c r="C73" t="s">
        <v>1485</v>
      </c>
      <c r="D73" t="s">
        <v>1494</v>
      </c>
      <c r="E73" t="s">
        <v>1495</v>
      </c>
      <c r="F73" t="s">
        <v>1496</v>
      </c>
    </row>
    <row r="74" spans="1:6" x14ac:dyDescent="0.25">
      <c r="A74">
        <v>73</v>
      </c>
      <c r="B74">
        <v>189</v>
      </c>
      <c r="C74" t="s">
        <v>1485</v>
      </c>
      <c r="D74" t="s">
        <v>1494</v>
      </c>
      <c r="E74" t="s">
        <v>1497</v>
      </c>
      <c r="F74" t="s">
        <v>1498</v>
      </c>
    </row>
    <row r="75" spans="1:6" x14ac:dyDescent="0.25">
      <c r="A75">
        <v>74</v>
      </c>
      <c r="B75">
        <v>191</v>
      </c>
      <c r="C75" t="s">
        <v>1485</v>
      </c>
      <c r="D75" t="s">
        <v>1494</v>
      </c>
      <c r="E75" t="s">
        <v>1499</v>
      </c>
      <c r="F75" t="s">
        <v>1500</v>
      </c>
    </row>
    <row r="76" spans="1:6" x14ac:dyDescent="0.25">
      <c r="A76">
        <v>75</v>
      </c>
      <c r="B76">
        <v>190</v>
      </c>
      <c r="C76" t="s">
        <v>1485</v>
      </c>
      <c r="D76" t="s">
        <v>1494</v>
      </c>
      <c r="E76" t="s">
        <v>1501</v>
      </c>
      <c r="F76" t="s">
        <v>1502</v>
      </c>
    </row>
    <row r="77" spans="1:6" x14ac:dyDescent="0.25">
      <c r="A77">
        <v>76</v>
      </c>
      <c r="B77">
        <v>192</v>
      </c>
      <c r="C77" t="s">
        <v>1485</v>
      </c>
      <c r="D77" t="s">
        <v>1494</v>
      </c>
      <c r="E77" t="s">
        <v>1503</v>
      </c>
      <c r="F77" t="s">
        <v>1504</v>
      </c>
    </row>
    <row r="78" spans="1:6" x14ac:dyDescent="0.25">
      <c r="A78">
        <v>77</v>
      </c>
      <c r="B78">
        <v>193</v>
      </c>
      <c r="C78" t="s">
        <v>1485</v>
      </c>
      <c r="D78" t="s">
        <v>1494</v>
      </c>
      <c r="E78" t="s">
        <v>1505</v>
      </c>
      <c r="F78" t="s">
        <v>1506</v>
      </c>
    </row>
    <row r="79" spans="1:6" x14ac:dyDescent="0.25">
      <c r="A79">
        <v>78</v>
      </c>
      <c r="B79">
        <v>194</v>
      </c>
      <c r="C79" t="s">
        <v>1485</v>
      </c>
      <c r="D79" t="s">
        <v>1494</v>
      </c>
      <c r="E79" t="s">
        <v>1507</v>
      </c>
      <c r="F79" t="s">
        <v>1508</v>
      </c>
    </row>
    <row r="80" spans="1:6" x14ac:dyDescent="0.25">
      <c r="A80">
        <v>79</v>
      </c>
      <c r="B80">
        <v>195</v>
      </c>
      <c r="C80" t="s">
        <v>1485</v>
      </c>
      <c r="D80" t="s">
        <v>1509</v>
      </c>
      <c r="E80" t="s">
        <v>1510</v>
      </c>
      <c r="F80" t="s">
        <v>1511</v>
      </c>
    </row>
    <row r="81" spans="1:6" x14ac:dyDescent="0.25">
      <c r="A81">
        <v>80</v>
      </c>
      <c r="B81">
        <v>197</v>
      </c>
      <c r="C81" t="s">
        <v>1485</v>
      </c>
      <c r="D81" t="s">
        <v>1512</v>
      </c>
      <c r="E81" t="s">
        <v>1513</v>
      </c>
      <c r="F81" t="s">
        <v>1514</v>
      </c>
    </row>
    <row r="82" spans="1:6" x14ac:dyDescent="0.25">
      <c r="A82">
        <v>81</v>
      </c>
      <c r="B82">
        <v>198</v>
      </c>
      <c r="C82" t="s">
        <v>1485</v>
      </c>
      <c r="D82" t="s">
        <v>1515</v>
      </c>
      <c r="E82" t="s">
        <v>1516</v>
      </c>
      <c r="F82" t="s">
        <v>70</v>
      </c>
    </row>
    <row r="83" spans="1:6" x14ac:dyDescent="0.25">
      <c r="A83">
        <v>82</v>
      </c>
      <c r="B83">
        <v>199</v>
      </c>
      <c r="C83" t="s">
        <v>1485</v>
      </c>
      <c r="D83" t="s">
        <v>1517</v>
      </c>
      <c r="E83" t="s">
        <v>1518</v>
      </c>
      <c r="F83" t="s">
        <v>1519</v>
      </c>
    </row>
    <row r="84" spans="1:6" x14ac:dyDescent="0.25">
      <c r="A84">
        <v>83</v>
      </c>
      <c r="B84">
        <v>200</v>
      </c>
      <c r="C84" t="s">
        <v>1520</v>
      </c>
      <c r="D84" t="s">
        <v>1521</v>
      </c>
      <c r="E84" t="s">
        <v>1522</v>
      </c>
      <c r="F84" t="s">
        <v>1523</v>
      </c>
    </row>
    <row r="85" spans="1:6" x14ac:dyDescent="0.25">
      <c r="A85">
        <v>84</v>
      </c>
      <c r="B85">
        <v>201</v>
      </c>
      <c r="C85" t="s">
        <v>1520</v>
      </c>
      <c r="D85" t="s">
        <v>1521</v>
      </c>
      <c r="E85" t="s">
        <v>1524</v>
      </c>
      <c r="F85" t="s">
        <v>1525</v>
      </c>
    </row>
    <row r="86" spans="1:6" x14ac:dyDescent="0.25">
      <c r="A86">
        <v>85</v>
      </c>
      <c r="B86">
        <v>202</v>
      </c>
      <c r="C86" t="s">
        <v>1520</v>
      </c>
      <c r="D86" t="s">
        <v>1526</v>
      </c>
      <c r="E86" t="s">
        <v>1527</v>
      </c>
      <c r="F86" t="s">
        <v>1528</v>
      </c>
    </row>
    <row r="87" spans="1:6" x14ac:dyDescent="0.25">
      <c r="A87">
        <v>86</v>
      </c>
      <c r="B87">
        <v>203</v>
      </c>
      <c r="C87" t="s">
        <v>1520</v>
      </c>
      <c r="D87" t="s">
        <v>1526</v>
      </c>
      <c r="E87" t="s">
        <v>1529</v>
      </c>
      <c r="F87" t="s">
        <v>71</v>
      </c>
    </row>
    <row r="88" spans="1:6" x14ac:dyDescent="0.25">
      <c r="A88">
        <v>87</v>
      </c>
      <c r="B88">
        <v>204</v>
      </c>
      <c r="C88" t="s">
        <v>1520</v>
      </c>
      <c r="D88" t="s">
        <v>1530</v>
      </c>
      <c r="E88" t="s">
        <v>1531</v>
      </c>
      <c r="F88" t="s">
        <v>1532</v>
      </c>
    </row>
    <row r="89" spans="1:6" x14ac:dyDescent="0.25">
      <c r="A89">
        <v>88</v>
      </c>
      <c r="B89">
        <v>161</v>
      </c>
      <c r="C89" t="s">
        <v>1533</v>
      </c>
      <c r="D89" t="s">
        <v>1534</v>
      </c>
      <c r="E89" t="s">
        <v>1535</v>
      </c>
      <c r="F89" t="s">
        <v>1534</v>
      </c>
    </row>
    <row r="90" spans="1:6" x14ac:dyDescent="0.25">
      <c r="A90">
        <v>89</v>
      </c>
      <c r="B90">
        <v>162</v>
      </c>
      <c r="C90" t="s">
        <v>1533</v>
      </c>
      <c r="D90" t="s">
        <v>1536</v>
      </c>
      <c r="E90" t="s">
        <v>1537</v>
      </c>
      <c r="F90" t="s">
        <v>1538</v>
      </c>
    </row>
    <row r="91" spans="1:6" x14ac:dyDescent="0.25">
      <c r="A91">
        <v>90</v>
      </c>
      <c r="B91">
        <v>103</v>
      </c>
      <c r="C91" t="s">
        <v>1539</v>
      </c>
      <c r="D91" t="s">
        <v>1540</v>
      </c>
      <c r="E91" t="s">
        <v>1524</v>
      </c>
      <c r="F91" t="s">
        <v>1541</v>
      </c>
    </row>
    <row r="92" spans="1:6" x14ac:dyDescent="0.25">
      <c r="A92">
        <v>91</v>
      </c>
      <c r="B92">
        <v>2</v>
      </c>
      <c r="C92" t="s">
        <v>1542</v>
      </c>
      <c r="D92" t="s">
        <v>1543</v>
      </c>
      <c r="E92" t="s">
        <v>1544</v>
      </c>
      <c r="F92" t="s">
        <v>1545</v>
      </c>
    </row>
    <row r="93" spans="1:6" x14ac:dyDescent="0.25">
      <c r="A93">
        <v>92</v>
      </c>
      <c r="B93">
        <v>1</v>
      </c>
      <c r="C93" t="s">
        <v>1542</v>
      </c>
      <c r="D93" t="s">
        <v>1543</v>
      </c>
      <c r="E93" t="s">
        <v>1546</v>
      </c>
      <c r="F93" t="s">
        <v>1547</v>
      </c>
    </row>
    <row r="94" spans="1:6" x14ac:dyDescent="0.25">
      <c r="A94">
        <v>93</v>
      </c>
      <c r="B94">
        <v>20</v>
      </c>
      <c r="C94" t="s">
        <v>1542</v>
      </c>
      <c r="D94" t="s">
        <v>1548</v>
      </c>
      <c r="E94" t="s">
        <v>1549</v>
      </c>
      <c r="F94" t="s">
        <v>28</v>
      </c>
    </row>
    <row r="95" spans="1:6" x14ac:dyDescent="0.25">
      <c r="A95">
        <v>94</v>
      </c>
      <c r="B95">
        <v>21</v>
      </c>
      <c r="C95" t="s">
        <v>1542</v>
      </c>
      <c r="D95" t="s">
        <v>1548</v>
      </c>
      <c r="E95" t="s">
        <v>1550</v>
      </c>
      <c r="F95" t="s">
        <v>1551</v>
      </c>
    </row>
    <row r="96" spans="1:6" x14ac:dyDescent="0.25">
      <c r="A96">
        <v>95</v>
      </c>
      <c r="B96">
        <v>19</v>
      </c>
      <c r="C96" t="s">
        <v>1542</v>
      </c>
      <c r="D96" t="s">
        <v>1548</v>
      </c>
      <c r="E96" t="s">
        <v>1552</v>
      </c>
      <c r="F96" t="s">
        <v>27</v>
      </c>
    </row>
    <row r="97" spans="1:6" x14ac:dyDescent="0.25">
      <c r="A97">
        <v>96</v>
      </c>
      <c r="B97">
        <v>18</v>
      </c>
      <c r="C97" t="s">
        <v>1542</v>
      </c>
      <c r="D97" t="s">
        <v>1548</v>
      </c>
      <c r="E97" t="s">
        <v>1553</v>
      </c>
      <c r="F97" t="s">
        <v>1554</v>
      </c>
    </row>
    <row r="98" spans="1:6" x14ac:dyDescent="0.25">
      <c r="A98">
        <v>97</v>
      </c>
      <c r="B98">
        <v>3</v>
      </c>
      <c r="C98" t="s">
        <v>1542</v>
      </c>
      <c r="D98" t="s">
        <v>1555</v>
      </c>
      <c r="E98" t="s">
        <v>1556</v>
      </c>
      <c r="F98" t="s">
        <v>1557</v>
      </c>
    </row>
    <row r="99" spans="1:6" x14ac:dyDescent="0.25">
      <c r="A99">
        <v>98</v>
      </c>
      <c r="B99">
        <v>6</v>
      </c>
      <c r="C99" t="s">
        <v>1542</v>
      </c>
      <c r="D99" t="s">
        <v>1555</v>
      </c>
      <c r="E99" t="s">
        <v>1558</v>
      </c>
      <c r="F99" t="s">
        <v>1559</v>
      </c>
    </row>
    <row r="100" spans="1:6" x14ac:dyDescent="0.25">
      <c r="A100">
        <v>99</v>
      </c>
      <c r="B100">
        <v>7</v>
      </c>
      <c r="C100" t="s">
        <v>1542</v>
      </c>
      <c r="D100" t="s">
        <v>1555</v>
      </c>
      <c r="E100" t="s">
        <v>1560</v>
      </c>
      <c r="F100" t="s">
        <v>22</v>
      </c>
    </row>
    <row r="101" spans="1:6" x14ac:dyDescent="0.25">
      <c r="A101">
        <v>100</v>
      </c>
      <c r="B101">
        <v>9</v>
      </c>
      <c r="C101" t="s">
        <v>1542</v>
      </c>
      <c r="D101" t="s">
        <v>1555</v>
      </c>
      <c r="E101" t="s">
        <v>1561</v>
      </c>
      <c r="F101" t="s">
        <v>1562</v>
      </c>
    </row>
    <row r="102" spans="1:6" x14ac:dyDescent="0.25">
      <c r="A102">
        <v>101</v>
      </c>
      <c r="B102">
        <v>11</v>
      </c>
      <c r="C102" t="s">
        <v>1542</v>
      </c>
      <c r="D102" t="s">
        <v>1563</v>
      </c>
      <c r="E102" t="s">
        <v>1564</v>
      </c>
      <c r="F102" t="s">
        <v>23</v>
      </c>
    </row>
    <row r="103" spans="1:6" x14ac:dyDescent="0.25">
      <c r="A103">
        <v>102</v>
      </c>
      <c r="B103">
        <v>12</v>
      </c>
      <c r="C103" t="s">
        <v>1542</v>
      </c>
      <c r="D103" t="s">
        <v>1563</v>
      </c>
      <c r="E103" t="s">
        <v>1565</v>
      </c>
      <c r="F103" t="s">
        <v>24</v>
      </c>
    </row>
    <row r="104" spans="1:6" x14ac:dyDescent="0.25">
      <c r="A104">
        <v>103</v>
      </c>
      <c r="B104">
        <v>10</v>
      </c>
      <c r="C104" t="s">
        <v>1542</v>
      </c>
      <c r="D104" t="s">
        <v>1563</v>
      </c>
      <c r="E104" t="s">
        <v>1566</v>
      </c>
      <c r="F104" t="s">
        <v>1567</v>
      </c>
    </row>
    <row r="105" spans="1:6" x14ac:dyDescent="0.25">
      <c r="A105">
        <v>104</v>
      </c>
      <c r="B105">
        <v>14</v>
      </c>
      <c r="C105" t="s">
        <v>1542</v>
      </c>
      <c r="D105" t="s">
        <v>1568</v>
      </c>
      <c r="E105" t="s">
        <v>1569</v>
      </c>
      <c r="F105" t="s">
        <v>1570</v>
      </c>
    </row>
    <row r="106" spans="1:6" x14ac:dyDescent="0.25">
      <c r="A106">
        <v>105</v>
      </c>
      <c r="B106">
        <v>15</v>
      </c>
      <c r="C106" t="s">
        <v>1542</v>
      </c>
      <c r="D106" t="s">
        <v>1568</v>
      </c>
      <c r="E106" t="s">
        <v>1571</v>
      </c>
      <c r="F106" t="s">
        <v>1572</v>
      </c>
    </row>
    <row r="107" spans="1:6" x14ac:dyDescent="0.25">
      <c r="A107">
        <v>106</v>
      </c>
      <c r="B107">
        <v>17</v>
      </c>
      <c r="C107" t="s">
        <v>1542</v>
      </c>
      <c r="D107" t="s">
        <v>1568</v>
      </c>
      <c r="E107" t="s">
        <v>1573</v>
      </c>
      <c r="F107" t="s">
        <v>26</v>
      </c>
    </row>
    <row r="108" spans="1:6" x14ac:dyDescent="0.25">
      <c r="A108">
        <v>106.5</v>
      </c>
      <c r="B108">
        <v>16</v>
      </c>
      <c r="C108" t="s">
        <v>1542</v>
      </c>
      <c r="D108" t="s">
        <v>1568</v>
      </c>
      <c r="E108" t="s">
        <v>1574</v>
      </c>
      <c r="F108" t="s">
        <v>25</v>
      </c>
    </row>
    <row r="109" spans="1:6" x14ac:dyDescent="0.25">
      <c r="A109">
        <v>107</v>
      </c>
      <c r="B109">
        <v>24</v>
      </c>
      <c r="C109" t="s">
        <v>1542</v>
      </c>
      <c r="D109" t="s">
        <v>1575</v>
      </c>
      <c r="E109" t="s">
        <v>1576</v>
      </c>
      <c r="F109" t="s">
        <v>29</v>
      </c>
    </row>
    <row r="110" spans="1:6" x14ac:dyDescent="0.25">
      <c r="A110">
        <v>108</v>
      </c>
      <c r="B110">
        <v>40</v>
      </c>
      <c r="C110" t="s">
        <v>1542</v>
      </c>
      <c r="D110" t="s">
        <v>1577</v>
      </c>
      <c r="E110" t="s">
        <v>1578</v>
      </c>
      <c r="F110" t="s">
        <v>38</v>
      </c>
    </row>
    <row r="111" spans="1:6" x14ac:dyDescent="0.25">
      <c r="A111">
        <v>109</v>
      </c>
      <c r="B111">
        <v>39</v>
      </c>
      <c r="C111" t="s">
        <v>1542</v>
      </c>
      <c r="D111" t="s">
        <v>1577</v>
      </c>
      <c r="E111" t="s">
        <v>1579</v>
      </c>
      <c r="F111" t="s">
        <v>1580</v>
      </c>
    </row>
    <row r="112" spans="1:6" x14ac:dyDescent="0.25">
      <c r="A112">
        <v>110</v>
      </c>
      <c r="B112">
        <v>26</v>
      </c>
      <c r="C112" t="s">
        <v>1542</v>
      </c>
      <c r="D112" t="s">
        <v>1577</v>
      </c>
      <c r="E112" t="s">
        <v>1581</v>
      </c>
      <c r="F112" t="s">
        <v>1582</v>
      </c>
    </row>
    <row r="113" spans="1:6" x14ac:dyDescent="0.25">
      <c r="A113">
        <v>111</v>
      </c>
      <c r="B113">
        <v>29</v>
      </c>
      <c r="C113" t="s">
        <v>1542</v>
      </c>
      <c r="D113" t="s">
        <v>1577</v>
      </c>
      <c r="E113" t="s">
        <v>1583</v>
      </c>
      <c r="F113" t="s">
        <v>1584</v>
      </c>
    </row>
    <row r="114" spans="1:6" x14ac:dyDescent="0.25">
      <c r="A114">
        <v>112</v>
      </c>
      <c r="B114">
        <v>31</v>
      </c>
      <c r="C114" t="s">
        <v>1542</v>
      </c>
      <c r="D114" t="s">
        <v>1577</v>
      </c>
      <c r="E114" t="s">
        <v>1585</v>
      </c>
      <c r="F114" t="s">
        <v>1586</v>
      </c>
    </row>
    <row r="115" spans="1:6" x14ac:dyDescent="0.25">
      <c r="A115">
        <v>113</v>
      </c>
      <c r="B115">
        <v>30</v>
      </c>
      <c r="C115" t="s">
        <v>1542</v>
      </c>
      <c r="D115" t="s">
        <v>1577</v>
      </c>
      <c r="E115" t="s">
        <v>1587</v>
      </c>
      <c r="F115" t="s">
        <v>33</v>
      </c>
    </row>
    <row r="116" spans="1:6" x14ac:dyDescent="0.25">
      <c r="A116">
        <v>114</v>
      </c>
      <c r="B116">
        <v>32</v>
      </c>
      <c r="C116" t="s">
        <v>1542</v>
      </c>
      <c r="D116" t="s">
        <v>1577</v>
      </c>
      <c r="E116" t="s">
        <v>1588</v>
      </c>
      <c r="F116" t="s">
        <v>1589</v>
      </c>
    </row>
    <row r="117" spans="1:6" x14ac:dyDescent="0.25">
      <c r="A117">
        <v>115</v>
      </c>
      <c r="B117">
        <v>36</v>
      </c>
      <c r="C117" t="s">
        <v>1542</v>
      </c>
      <c r="D117" t="s">
        <v>1577</v>
      </c>
      <c r="E117" t="s">
        <v>1590</v>
      </c>
      <c r="F117" t="s">
        <v>1591</v>
      </c>
    </row>
    <row r="118" spans="1:6" x14ac:dyDescent="0.25">
      <c r="A118">
        <v>116</v>
      </c>
      <c r="B118">
        <v>37</v>
      </c>
      <c r="C118" t="s">
        <v>1542</v>
      </c>
      <c r="D118" t="s">
        <v>1577</v>
      </c>
      <c r="E118" t="s">
        <v>1592</v>
      </c>
      <c r="F118" t="s">
        <v>37</v>
      </c>
    </row>
    <row r="119" spans="1:6" x14ac:dyDescent="0.25">
      <c r="A119">
        <v>117</v>
      </c>
      <c r="B119">
        <v>38</v>
      </c>
      <c r="C119" t="s">
        <v>1542</v>
      </c>
      <c r="D119" t="s">
        <v>1577</v>
      </c>
      <c r="E119" t="s">
        <v>1593</v>
      </c>
      <c r="F119" t="s">
        <v>1594</v>
      </c>
    </row>
    <row r="120" spans="1:6" x14ac:dyDescent="0.25">
      <c r="A120">
        <v>118</v>
      </c>
      <c r="B120">
        <v>33</v>
      </c>
      <c r="C120" t="s">
        <v>1542</v>
      </c>
      <c r="D120" t="s">
        <v>1577</v>
      </c>
      <c r="E120" t="s">
        <v>1595</v>
      </c>
      <c r="F120" t="s">
        <v>34</v>
      </c>
    </row>
    <row r="121" spans="1:6" x14ac:dyDescent="0.25">
      <c r="A121">
        <v>119</v>
      </c>
      <c r="B121">
        <v>34</v>
      </c>
      <c r="C121" t="s">
        <v>1542</v>
      </c>
      <c r="D121" t="s">
        <v>1577</v>
      </c>
      <c r="E121" t="s">
        <v>1596</v>
      </c>
      <c r="F121" t="s">
        <v>35</v>
      </c>
    </row>
    <row r="122" spans="1:6" x14ac:dyDescent="0.25">
      <c r="A122">
        <v>120</v>
      </c>
      <c r="B122">
        <v>35</v>
      </c>
      <c r="C122" t="s">
        <v>1542</v>
      </c>
      <c r="D122" t="s">
        <v>1577</v>
      </c>
      <c r="E122" t="s">
        <v>1597</v>
      </c>
      <c r="F122" t="s">
        <v>36</v>
      </c>
    </row>
    <row r="123" spans="1:6" x14ac:dyDescent="0.25">
      <c r="A123">
        <v>121</v>
      </c>
      <c r="B123">
        <v>25</v>
      </c>
      <c r="C123" t="s">
        <v>1542</v>
      </c>
      <c r="D123" t="s">
        <v>1577</v>
      </c>
      <c r="E123" t="s">
        <v>1598</v>
      </c>
      <c r="F123" t="s">
        <v>31</v>
      </c>
    </row>
    <row r="124" spans="1:6" x14ac:dyDescent="0.25">
      <c r="A124">
        <v>122</v>
      </c>
      <c r="B124">
        <v>27</v>
      </c>
      <c r="C124" t="s">
        <v>1542</v>
      </c>
      <c r="D124" t="s">
        <v>1577</v>
      </c>
      <c r="E124" t="s">
        <v>1599</v>
      </c>
      <c r="F124" t="s">
        <v>1600</v>
      </c>
    </row>
    <row r="125" spans="1:6" x14ac:dyDescent="0.25">
      <c r="A125">
        <v>123</v>
      </c>
      <c r="B125">
        <v>28</v>
      </c>
      <c r="C125" t="s">
        <v>1542</v>
      </c>
      <c r="D125" t="s">
        <v>1577</v>
      </c>
      <c r="E125" t="s">
        <v>1537</v>
      </c>
      <c r="F125" t="s">
        <v>32</v>
      </c>
    </row>
    <row r="126" spans="1:6" x14ac:dyDescent="0.25">
      <c r="A126">
        <v>124</v>
      </c>
      <c r="B126">
        <v>43</v>
      </c>
      <c r="C126" t="s">
        <v>1542</v>
      </c>
      <c r="D126" t="s">
        <v>1601</v>
      </c>
      <c r="E126" t="s">
        <v>1602</v>
      </c>
      <c r="F126" t="s">
        <v>1603</v>
      </c>
    </row>
    <row r="127" spans="1:6" x14ac:dyDescent="0.25">
      <c r="A127">
        <v>125</v>
      </c>
      <c r="B127">
        <v>41</v>
      </c>
      <c r="C127" t="s">
        <v>1542</v>
      </c>
      <c r="D127" t="s">
        <v>1601</v>
      </c>
      <c r="E127" t="s">
        <v>1604</v>
      </c>
      <c r="F127" t="s">
        <v>39</v>
      </c>
    </row>
    <row r="128" spans="1:6" x14ac:dyDescent="0.25">
      <c r="A128">
        <v>126</v>
      </c>
      <c r="B128">
        <v>42</v>
      </c>
      <c r="C128" t="s">
        <v>1542</v>
      </c>
      <c r="D128" t="s">
        <v>1601</v>
      </c>
      <c r="E128" t="s">
        <v>1537</v>
      </c>
      <c r="F128" t="s">
        <v>40</v>
      </c>
    </row>
    <row r="129" spans="1:6" x14ac:dyDescent="0.25">
      <c r="A129">
        <v>127</v>
      </c>
      <c r="B129">
        <v>44</v>
      </c>
      <c r="C129" t="s">
        <v>1542</v>
      </c>
      <c r="D129" t="s">
        <v>1601</v>
      </c>
      <c r="E129" t="s">
        <v>1605</v>
      </c>
      <c r="F129" t="s">
        <v>41</v>
      </c>
    </row>
    <row r="130" spans="1:6" x14ac:dyDescent="0.25">
      <c r="A130">
        <v>128</v>
      </c>
      <c r="B130">
        <v>45</v>
      </c>
      <c r="C130" t="s">
        <v>1542</v>
      </c>
      <c r="D130" t="s">
        <v>1601</v>
      </c>
      <c r="E130" t="s">
        <v>1606</v>
      </c>
      <c r="F130" t="s">
        <v>1607</v>
      </c>
    </row>
    <row r="131" spans="1:6" x14ac:dyDescent="0.25">
      <c r="A131">
        <v>129</v>
      </c>
      <c r="B131">
        <v>46</v>
      </c>
      <c r="C131" t="s">
        <v>1542</v>
      </c>
      <c r="D131" t="s">
        <v>1601</v>
      </c>
      <c r="E131" t="s">
        <v>1608</v>
      </c>
      <c r="F131" t="s">
        <v>42</v>
      </c>
    </row>
    <row r="132" spans="1:6" x14ac:dyDescent="0.25">
      <c r="A132">
        <v>130</v>
      </c>
      <c r="B132">
        <v>47</v>
      </c>
      <c r="C132" t="s">
        <v>1542</v>
      </c>
      <c r="D132" t="s">
        <v>1601</v>
      </c>
      <c r="E132" t="s">
        <v>1609</v>
      </c>
      <c r="F132" t="s">
        <v>43</v>
      </c>
    </row>
    <row r="133" spans="1:6" x14ac:dyDescent="0.25">
      <c r="A133">
        <v>131</v>
      </c>
      <c r="B133">
        <v>51</v>
      </c>
      <c r="C133" t="s">
        <v>1542</v>
      </c>
      <c r="D133" t="s">
        <v>1610</v>
      </c>
      <c r="E133" t="s">
        <v>1611</v>
      </c>
      <c r="F133" t="s">
        <v>1612</v>
      </c>
    </row>
    <row r="134" spans="1:6" x14ac:dyDescent="0.25">
      <c r="A134">
        <v>132</v>
      </c>
      <c r="B134">
        <v>50</v>
      </c>
      <c r="C134" t="s">
        <v>1542</v>
      </c>
      <c r="D134" t="s">
        <v>1610</v>
      </c>
      <c r="E134" t="s">
        <v>1613</v>
      </c>
      <c r="F134" t="s">
        <v>1614</v>
      </c>
    </row>
    <row r="135" spans="1:6" x14ac:dyDescent="0.25">
      <c r="A135">
        <v>133</v>
      </c>
      <c r="B135">
        <v>49</v>
      </c>
      <c r="C135" t="s">
        <v>1542</v>
      </c>
      <c r="D135" t="s">
        <v>1610</v>
      </c>
      <c r="E135" t="s">
        <v>1615</v>
      </c>
      <c r="F135" t="s">
        <v>1616</v>
      </c>
    </row>
    <row r="136" spans="1:6" x14ac:dyDescent="0.25">
      <c r="A136">
        <v>134</v>
      </c>
      <c r="B136">
        <v>48</v>
      </c>
      <c r="C136" t="s">
        <v>1542</v>
      </c>
      <c r="D136" t="s">
        <v>1617</v>
      </c>
      <c r="E136" t="s">
        <v>1618</v>
      </c>
      <c r="F136" t="s">
        <v>1619</v>
      </c>
    </row>
    <row r="137" spans="1:6" x14ac:dyDescent="0.25">
      <c r="A137">
        <v>135</v>
      </c>
      <c r="B137">
        <v>53</v>
      </c>
      <c r="C137" t="s">
        <v>1542</v>
      </c>
      <c r="D137" t="s">
        <v>1620</v>
      </c>
      <c r="E137" t="s">
        <v>1621</v>
      </c>
      <c r="F137" t="s">
        <v>1622</v>
      </c>
    </row>
    <row r="138" spans="1:6" x14ac:dyDescent="0.25">
      <c r="A138">
        <v>136</v>
      </c>
      <c r="B138">
        <v>52</v>
      </c>
      <c r="C138" t="s">
        <v>1542</v>
      </c>
      <c r="D138" t="s">
        <v>1623</v>
      </c>
      <c r="E138" t="s">
        <v>1624</v>
      </c>
      <c r="F138" t="s">
        <v>44</v>
      </c>
    </row>
    <row r="139" spans="1:6" x14ac:dyDescent="0.25">
      <c r="A139">
        <v>137</v>
      </c>
      <c r="B139">
        <v>57</v>
      </c>
      <c r="C139" t="s">
        <v>1542</v>
      </c>
      <c r="D139" t="s">
        <v>1625</v>
      </c>
      <c r="E139" t="s">
        <v>1626</v>
      </c>
      <c r="F139" t="s">
        <v>46</v>
      </c>
    </row>
    <row r="140" spans="1:6" x14ac:dyDescent="0.25">
      <c r="A140">
        <v>138</v>
      </c>
      <c r="B140">
        <v>56</v>
      </c>
      <c r="C140" t="s">
        <v>1542</v>
      </c>
      <c r="D140" t="s">
        <v>1627</v>
      </c>
      <c r="E140" t="s">
        <v>1537</v>
      </c>
      <c r="F140" t="s">
        <v>1628</v>
      </c>
    </row>
    <row r="141" spans="1:6" x14ac:dyDescent="0.25">
      <c r="A141">
        <v>139</v>
      </c>
      <c r="B141">
        <v>54</v>
      </c>
      <c r="C141" t="s">
        <v>1542</v>
      </c>
      <c r="D141" t="s">
        <v>1627</v>
      </c>
      <c r="E141" t="s">
        <v>1629</v>
      </c>
      <c r="F141" t="s">
        <v>1630</v>
      </c>
    </row>
    <row r="142" spans="1:6" x14ac:dyDescent="0.25">
      <c r="A142">
        <v>140</v>
      </c>
      <c r="B142">
        <v>55</v>
      </c>
      <c r="C142" t="s">
        <v>1542</v>
      </c>
      <c r="D142" t="s">
        <v>1627</v>
      </c>
      <c r="E142" t="s">
        <v>1631</v>
      </c>
      <c r="F142" t="s">
        <v>45</v>
      </c>
    </row>
    <row r="143" spans="1:6" x14ac:dyDescent="0.25">
      <c r="A143">
        <v>141</v>
      </c>
      <c r="B143">
        <v>59</v>
      </c>
      <c r="C143" t="s">
        <v>1542</v>
      </c>
      <c r="D143" t="s">
        <v>1632</v>
      </c>
      <c r="E143" t="s">
        <v>1633</v>
      </c>
      <c r="F143" t="s">
        <v>48</v>
      </c>
    </row>
    <row r="144" spans="1:6" x14ac:dyDescent="0.25">
      <c r="A144">
        <v>142</v>
      </c>
      <c r="B144">
        <v>60</v>
      </c>
      <c r="C144" t="s">
        <v>1542</v>
      </c>
      <c r="D144" t="s">
        <v>1632</v>
      </c>
      <c r="E144" t="s">
        <v>1634</v>
      </c>
      <c r="F144" t="s">
        <v>49</v>
      </c>
    </row>
    <row r="145" spans="1:6" x14ac:dyDescent="0.25">
      <c r="A145">
        <v>143</v>
      </c>
      <c r="B145">
        <v>58</v>
      </c>
      <c r="C145" t="s">
        <v>1542</v>
      </c>
      <c r="D145" t="s">
        <v>1632</v>
      </c>
      <c r="E145" t="s">
        <v>1635</v>
      </c>
      <c r="F145" t="s">
        <v>47</v>
      </c>
    </row>
    <row r="146" spans="1:6" x14ac:dyDescent="0.25">
      <c r="A146">
        <v>144</v>
      </c>
      <c r="B146">
        <v>61</v>
      </c>
      <c r="C146" t="s">
        <v>1542</v>
      </c>
      <c r="D146" t="s">
        <v>1636</v>
      </c>
      <c r="E146" t="s">
        <v>1637</v>
      </c>
      <c r="F146" t="s">
        <v>1638</v>
      </c>
    </row>
    <row r="147" spans="1:6" x14ac:dyDescent="0.25">
      <c r="A147">
        <v>145</v>
      </c>
      <c r="B147">
        <v>62</v>
      </c>
      <c r="C147" t="s">
        <v>1542</v>
      </c>
      <c r="D147" t="s">
        <v>1639</v>
      </c>
      <c r="E147" t="s">
        <v>1640</v>
      </c>
      <c r="F147" t="s">
        <v>50</v>
      </c>
    </row>
    <row r="148" spans="1:6" x14ac:dyDescent="0.25">
      <c r="A148">
        <v>146</v>
      </c>
      <c r="B148">
        <v>63</v>
      </c>
      <c r="C148" t="s">
        <v>1542</v>
      </c>
      <c r="D148" t="s">
        <v>1641</v>
      </c>
      <c r="E148" t="s">
        <v>1642</v>
      </c>
      <c r="F148" t="s">
        <v>51</v>
      </c>
    </row>
    <row r="149" spans="1:6" x14ac:dyDescent="0.25">
      <c r="A149">
        <v>147</v>
      </c>
      <c r="B149">
        <v>64</v>
      </c>
      <c r="C149" t="s">
        <v>1542</v>
      </c>
      <c r="D149" t="s">
        <v>1641</v>
      </c>
      <c r="E149" t="s">
        <v>1643</v>
      </c>
      <c r="F149" t="s">
        <v>52</v>
      </c>
    </row>
    <row r="150" spans="1:6" x14ac:dyDescent="0.25">
      <c r="A150">
        <v>148</v>
      </c>
      <c r="B150">
        <v>66</v>
      </c>
      <c r="C150" t="s">
        <v>1542</v>
      </c>
      <c r="D150" t="s">
        <v>1644</v>
      </c>
      <c r="E150" t="s">
        <v>1645</v>
      </c>
      <c r="F150" t="s">
        <v>53</v>
      </c>
    </row>
    <row r="151" spans="1:6" x14ac:dyDescent="0.25">
      <c r="A151">
        <v>149</v>
      </c>
      <c r="B151">
        <v>65</v>
      </c>
      <c r="C151" t="s">
        <v>1542</v>
      </c>
      <c r="D151" t="s">
        <v>1646</v>
      </c>
      <c r="E151" t="s">
        <v>1340</v>
      </c>
      <c r="F151" t="s">
        <v>1647</v>
      </c>
    </row>
    <row r="152" spans="1:6" x14ac:dyDescent="0.25">
      <c r="A152">
        <v>150</v>
      </c>
      <c r="B152">
        <v>205</v>
      </c>
      <c r="C152" t="s">
        <v>1648</v>
      </c>
      <c r="D152" t="s">
        <v>1649</v>
      </c>
      <c r="E152" t="s">
        <v>1650</v>
      </c>
      <c r="F152" t="s">
        <v>1651</v>
      </c>
    </row>
    <row r="153" spans="1:6" x14ac:dyDescent="0.25">
      <c r="A153">
        <v>151</v>
      </c>
      <c r="B153">
        <v>206</v>
      </c>
      <c r="C153" t="s">
        <v>1648</v>
      </c>
      <c r="D153" t="s">
        <v>1652</v>
      </c>
      <c r="E153" t="s">
        <v>1653</v>
      </c>
      <c r="F153" t="s">
        <v>72</v>
      </c>
    </row>
    <row r="154" spans="1:6" x14ac:dyDescent="0.25">
      <c r="A154">
        <v>152</v>
      </c>
      <c r="B154">
        <v>207</v>
      </c>
      <c r="C154" t="s">
        <v>1648</v>
      </c>
      <c r="D154" t="s">
        <v>1654</v>
      </c>
      <c r="E154" t="s">
        <v>1655</v>
      </c>
      <c r="F154" t="s">
        <v>1656</v>
      </c>
    </row>
    <row r="155" spans="1:6" x14ac:dyDescent="0.25">
      <c r="A155">
        <v>153</v>
      </c>
      <c r="B155">
        <v>208</v>
      </c>
      <c r="C155" t="s">
        <v>1657</v>
      </c>
      <c r="D155" t="s">
        <v>1658</v>
      </c>
      <c r="E155" t="s">
        <v>1659</v>
      </c>
      <c r="F155" t="s">
        <v>73</v>
      </c>
    </row>
    <row r="156" spans="1:6" x14ac:dyDescent="0.25">
      <c r="A156">
        <v>154</v>
      </c>
      <c r="B156">
        <v>209</v>
      </c>
      <c r="C156" t="s">
        <v>1660</v>
      </c>
      <c r="D156" t="s">
        <v>1661</v>
      </c>
      <c r="E156" t="s">
        <v>1662</v>
      </c>
      <c r="F156" t="s">
        <v>1663</v>
      </c>
    </row>
    <row r="157" spans="1:6" x14ac:dyDescent="0.25">
      <c r="A157">
        <v>155</v>
      </c>
      <c r="B157">
        <v>210</v>
      </c>
      <c r="C157" t="s">
        <v>1660</v>
      </c>
      <c r="D157" t="s">
        <v>1664</v>
      </c>
      <c r="E157" t="s">
        <v>1665</v>
      </c>
      <c r="F157" t="s">
        <v>1666</v>
      </c>
    </row>
    <row r="158" spans="1:6" x14ac:dyDescent="0.25">
      <c r="A158">
        <v>156</v>
      </c>
      <c r="B158">
        <v>212</v>
      </c>
      <c r="C158" t="s">
        <v>1660</v>
      </c>
      <c r="D158" t="s">
        <v>1667</v>
      </c>
      <c r="E158" t="s">
        <v>1668</v>
      </c>
      <c r="F158" t="s">
        <v>1669</v>
      </c>
    </row>
    <row r="159" spans="1:6" x14ac:dyDescent="0.25">
      <c r="A159">
        <v>158</v>
      </c>
      <c r="B159">
        <v>214</v>
      </c>
      <c r="C159" t="s">
        <v>1660</v>
      </c>
      <c r="D159" t="s">
        <v>1670</v>
      </c>
      <c r="E159" t="s">
        <v>1671</v>
      </c>
      <c r="F159" t="s">
        <v>1672</v>
      </c>
    </row>
    <row r="160" spans="1:6" x14ac:dyDescent="0.25">
      <c r="A160">
        <v>159</v>
      </c>
      <c r="B160">
        <v>215</v>
      </c>
      <c r="C160" t="s">
        <v>1660</v>
      </c>
      <c r="D160" t="s">
        <v>1673</v>
      </c>
      <c r="E160" t="s">
        <v>1674</v>
      </c>
      <c r="F160" t="s">
        <v>74</v>
      </c>
    </row>
    <row r="161" spans="1:6" x14ac:dyDescent="0.25">
      <c r="A161">
        <v>159.19999999999999</v>
      </c>
      <c r="B161">
        <v>216</v>
      </c>
      <c r="C161" t="s">
        <v>1660</v>
      </c>
      <c r="D161" t="s">
        <v>1673</v>
      </c>
      <c r="E161" t="s">
        <v>1674</v>
      </c>
      <c r="F161" t="s">
        <v>75</v>
      </c>
    </row>
    <row r="162" spans="1:6" x14ac:dyDescent="0.25">
      <c r="A162">
        <v>160</v>
      </c>
      <c r="B162">
        <v>217</v>
      </c>
      <c r="C162" t="s">
        <v>1660</v>
      </c>
      <c r="D162" t="s">
        <v>1673</v>
      </c>
      <c r="E162" t="s">
        <v>1675</v>
      </c>
      <c r="F162" t="s">
        <v>1676</v>
      </c>
    </row>
    <row r="163" spans="1:6" x14ac:dyDescent="0.25">
      <c r="A163">
        <v>161</v>
      </c>
      <c r="B163">
        <v>218</v>
      </c>
      <c r="C163" t="s">
        <v>1660</v>
      </c>
      <c r="D163" t="s">
        <v>1673</v>
      </c>
      <c r="E163" t="s">
        <v>1425</v>
      </c>
      <c r="F163" t="s">
        <v>1677</v>
      </c>
    </row>
    <row r="164" spans="1:6" x14ac:dyDescent="0.25">
      <c r="A164">
        <v>162</v>
      </c>
      <c r="B164">
        <v>219</v>
      </c>
      <c r="C164" t="s">
        <v>1660</v>
      </c>
      <c r="D164" t="s">
        <v>1678</v>
      </c>
      <c r="E164" t="s">
        <v>1679</v>
      </c>
      <c r="F164" t="s">
        <v>76</v>
      </c>
    </row>
    <row r="165" spans="1:6" x14ac:dyDescent="0.25">
      <c r="A165">
        <v>163</v>
      </c>
      <c r="B165">
        <v>220</v>
      </c>
      <c r="C165" t="s">
        <v>1660</v>
      </c>
      <c r="D165" t="s">
        <v>1680</v>
      </c>
      <c r="E165" t="s">
        <v>1681</v>
      </c>
      <c r="F165" t="s">
        <v>77</v>
      </c>
    </row>
    <row r="166" spans="1:6" x14ac:dyDescent="0.25">
      <c r="A166">
        <v>164</v>
      </c>
      <c r="B166">
        <v>221</v>
      </c>
      <c r="C166" t="s">
        <v>1660</v>
      </c>
      <c r="D166" t="s">
        <v>1680</v>
      </c>
      <c r="E166" t="s">
        <v>1682</v>
      </c>
      <c r="F166" t="s">
        <v>78</v>
      </c>
    </row>
    <row r="167" spans="1:6" x14ac:dyDescent="0.25">
      <c r="A167">
        <v>165</v>
      </c>
      <c r="B167">
        <v>222</v>
      </c>
      <c r="C167" t="s">
        <v>1660</v>
      </c>
      <c r="D167" t="s">
        <v>1680</v>
      </c>
      <c r="E167" t="s">
        <v>1683</v>
      </c>
      <c r="F167" t="s">
        <v>79</v>
      </c>
    </row>
    <row r="168" spans="1:6" x14ac:dyDescent="0.25">
      <c r="A168">
        <v>166</v>
      </c>
      <c r="B168">
        <v>224</v>
      </c>
      <c r="C168" t="s">
        <v>1660</v>
      </c>
      <c r="D168" t="s">
        <v>1684</v>
      </c>
      <c r="E168" t="s">
        <v>1685</v>
      </c>
      <c r="F168" t="s">
        <v>1686</v>
      </c>
    </row>
    <row r="169" spans="1:6" x14ac:dyDescent="0.25">
      <c r="A169">
        <v>167</v>
      </c>
      <c r="B169">
        <v>225</v>
      </c>
      <c r="C169" t="s">
        <v>1660</v>
      </c>
      <c r="D169" t="s">
        <v>1687</v>
      </c>
      <c r="E169" t="s">
        <v>1688</v>
      </c>
      <c r="F169" t="s">
        <v>1689</v>
      </c>
    </row>
    <row r="170" spans="1:6" x14ac:dyDescent="0.25">
      <c r="A170">
        <v>168</v>
      </c>
      <c r="B170">
        <v>230</v>
      </c>
      <c r="C170" t="s">
        <v>1660</v>
      </c>
      <c r="D170" t="s">
        <v>1690</v>
      </c>
      <c r="E170" t="s">
        <v>1691</v>
      </c>
      <c r="F170" t="s">
        <v>1692</v>
      </c>
    </row>
    <row r="171" spans="1:6" x14ac:dyDescent="0.25">
      <c r="A171">
        <v>169</v>
      </c>
      <c r="B171">
        <v>227</v>
      </c>
      <c r="C171" t="s">
        <v>1660</v>
      </c>
      <c r="D171" t="s">
        <v>1690</v>
      </c>
      <c r="E171" t="s">
        <v>1693</v>
      </c>
      <c r="F171" t="s">
        <v>1694</v>
      </c>
    </row>
    <row r="172" spans="1:6" x14ac:dyDescent="0.25">
      <c r="A172">
        <v>170</v>
      </c>
      <c r="B172">
        <v>228</v>
      </c>
      <c r="C172" t="s">
        <v>1660</v>
      </c>
      <c r="D172" t="s">
        <v>1690</v>
      </c>
      <c r="E172" t="s">
        <v>1695</v>
      </c>
      <c r="F172" t="s">
        <v>1696</v>
      </c>
    </row>
    <row r="173" spans="1:6" x14ac:dyDescent="0.25">
      <c r="A173">
        <v>171</v>
      </c>
      <c r="B173">
        <v>229</v>
      </c>
      <c r="C173" t="s">
        <v>1660</v>
      </c>
      <c r="D173" t="s">
        <v>1690</v>
      </c>
      <c r="E173" t="s">
        <v>1697</v>
      </c>
      <c r="F173" t="s">
        <v>1698</v>
      </c>
    </row>
    <row r="174" spans="1:6" x14ac:dyDescent="0.25">
      <c r="A174">
        <v>172</v>
      </c>
      <c r="B174">
        <v>231</v>
      </c>
      <c r="C174" t="s">
        <v>1660</v>
      </c>
      <c r="D174" t="s">
        <v>1690</v>
      </c>
      <c r="E174" t="s">
        <v>1699</v>
      </c>
      <c r="F174" t="s">
        <v>1700</v>
      </c>
    </row>
    <row r="175" spans="1:6" x14ac:dyDescent="0.25">
      <c r="A175">
        <v>173</v>
      </c>
      <c r="B175">
        <v>232</v>
      </c>
      <c r="C175" t="s">
        <v>1660</v>
      </c>
      <c r="D175" t="s">
        <v>1690</v>
      </c>
      <c r="E175" t="s">
        <v>1701</v>
      </c>
      <c r="F175" t="s">
        <v>80</v>
      </c>
    </row>
    <row r="176" spans="1:6" x14ac:dyDescent="0.25">
      <c r="A176">
        <v>174</v>
      </c>
      <c r="B176">
        <v>233</v>
      </c>
      <c r="C176" t="s">
        <v>1660</v>
      </c>
      <c r="D176" t="s">
        <v>1690</v>
      </c>
      <c r="E176" t="s">
        <v>1702</v>
      </c>
      <c r="F176" t="s">
        <v>1703</v>
      </c>
    </row>
    <row r="177" spans="1:6" x14ac:dyDescent="0.25">
      <c r="A177">
        <v>175</v>
      </c>
      <c r="B177">
        <v>234</v>
      </c>
      <c r="C177" t="s">
        <v>1660</v>
      </c>
      <c r="D177" t="s">
        <v>1690</v>
      </c>
      <c r="E177" t="s">
        <v>1704</v>
      </c>
      <c r="F177" t="s">
        <v>1705</v>
      </c>
    </row>
    <row r="178" spans="1:6" x14ac:dyDescent="0.25">
      <c r="A178">
        <v>176</v>
      </c>
      <c r="B178">
        <v>235</v>
      </c>
      <c r="C178" t="s">
        <v>1660</v>
      </c>
      <c r="D178" t="s">
        <v>1690</v>
      </c>
      <c r="E178" t="s">
        <v>1645</v>
      </c>
      <c r="F178" t="s">
        <v>81</v>
      </c>
    </row>
    <row r="179" spans="1:6" x14ac:dyDescent="0.25">
      <c r="A179">
        <v>176.5</v>
      </c>
      <c r="C179" t="s">
        <v>1660</v>
      </c>
      <c r="D179" t="s">
        <v>1690</v>
      </c>
      <c r="E179" t="s">
        <v>1645</v>
      </c>
      <c r="F179" t="s">
        <v>1706</v>
      </c>
    </row>
    <row r="180" spans="1:6" x14ac:dyDescent="0.25">
      <c r="A180">
        <v>177</v>
      </c>
      <c r="B180">
        <v>236</v>
      </c>
      <c r="C180" t="s">
        <v>1660</v>
      </c>
      <c r="D180" t="s">
        <v>1690</v>
      </c>
      <c r="E180" t="s">
        <v>1707</v>
      </c>
      <c r="F180" t="s">
        <v>82</v>
      </c>
    </row>
    <row r="181" spans="1:6" x14ac:dyDescent="0.25">
      <c r="A181">
        <v>178</v>
      </c>
      <c r="B181">
        <v>237</v>
      </c>
      <c r="C181" t="s">
        <v>1660</v>
      </c>
      <c r="D181" t="s">
        <v>1690</v>
      </c>
      <c r="E181" t="s">
        <v>1708</v>
      </c>
      <c r="F181" t="s">
        <v>83</v>
      </c>
    </row>
    <row r="182" spans="1:6" x14ac:dyDescent="0.25">
      <c r="A182">
        <v>179</v>
      </c>
      <c r="B182">
        <v>238</v>
      </c>
      <c r="C182" t="s">
        <v>1660</v>
      </c>
      <c r="D182" t="s">
        <v>1709</v>
      </c>
      <c r="E182" t="s">
        <v>1710</v>
      </c>
      <c r="F182" t="s">
        <v>84</v>
      </c>
    </row>
    <row r="183" spans="1:6" x14ac:dyDescent="0.25">
      <c r="A183">
        <v>179.2</v>
      </c>
      <c r="B183">
        <v>239</v>
      </c>
      <c r="C183" t="s">
        <v>1660</v>
      </c>
      <c r="D183" t="s">
        <v>1709</v>
      </c>
      <c r="E183" t="s">
        <v>1710</v>
      </c>
      <c r="F183" t="s">
        <v>85</v>
      </c>
    </row>
    <row r="184" spans="1:6" x14ac:dyDescent="0.25">
      <c r="A184">
        <v>180</v>
      </c>
      <c r="B184">
        <v>559</v>
      </c>
      <c r="C184" t="s">
        <v>1711</v>
      </c>
      <c r="D184" t="s">
        <v>1712</v>
      </c>
      <c r="E184" t="s">
        <v>1713</v>
      </c>
      <c r="F184" t="s">
        <v>1714</v>
      </c>
    </row>
    <row r="185" spans="1:6" x14ac:dyDescent="0.25">
      <c r="A185">
        <v>181</v>
      </c>
      <c r="B185">
        <v>560</v>
      </c>
      <c r="C185" t="s">
        <v>1711</v>
      </c>
      <c r="D185" t="s">
        <v>1715</v>
      </c>
      <c r="E185" t="s">
        <v>1716</v>
      </c>
      <c r="F185" t="s">
        <v>1717</v>
      </c>
    </row>
    <row r="186" spans="1:6" x14ac:dyDescent="0.25">
      <c r="A186">
        <v>182</v>
      </c>
      <c r="B186">
        <v>561</v>
      </c>
      <c r="C186" t="s">
        <v>1711</v>
      </c>
      <c r="D186" t="s">
        <v>1715</v>
      </c>
      <c r="E186" t="s">
        <v>1718</v>
      </c>
      <c r="F186" t="s">
        <v>124</v>
      </c>
    </row>
    <row r="187" spans="1:6" x14ac:dyDescent="0.25">
      <c r="A187">
        <v>183</v>
      </c>
      <c r="B187">
        <v>563</v>
      </c>
      <c r="C187" t="s">
        <v>1711</v>
      </c>
      <c r="D187" t="s">
        <v>1715</v>
      </c>
      <c r="E187" t="s">
        <v>1719</v>
      </c>
      <c r="F187" t="s">
        <v>125</v>
      </c>
    </row>
    <row r="188" spans="1:6" x14ac:dyDescent="0.25">
      <c r="A188">
        <v>184</v>
      </c>
      <c r="B188">
        <v>565</v>
      </c>
      <c r="C188" t="s">
        <v>1711</v>
      </c>
      <c r="D188" t="s">
        <v>1715</v>
      </c>
      <c r="E188" t="s">
        <v>1720</v>
      </c>
      <c r="F188" t="s">
        <v>1721</v>
      </c>
    </row>
    <row r="189" spans="1:6" x14ac:dyDescent="0.25">
      <c r="A189">
        <v>185</v>
      </c>
      <c r="B189">
        <v>564</v>
      </c>
      <c r="C189" t="s">
        <v>1711</v>
      </c>
      <c r="D189" t="s">
        <v>1715</v>
      </c>
      <c r="E189" t="s">
        <v>1722</v>
      </c>
      <c r="F189" t="s">
        <v>1723</v>
      </c>
    </row>
    <row r="190" spans="1:6" x14ac:dyDescent="0.25">
      <c r="A190">
        <v>186</v>
      </c>
      <c r="B190">
        <v>567</v>
      </c>
      <c r="C190" t="s">
        <v>1711</v>
      </c>
      <c r="D190" t="s">
        <v>1715</v>
      </c>
      <c r="E190" t="s">
        <v>1724</v>
      </c>
      <c r="F190" t="s">
        <v>126</v>
      </c>
    </row>
    <row r="191" spans="1:6" x14ac:dyDescent="0.25">
      <c r="A191">
        <v>187</v>
      </c>
      <c r="B191">
        <v>566</v>
      </c>
      <c r="C191" t="s">
        <v>1711</v>
      </c>
      <c r="D191" t="s">
        <v>1715</v>
      </c>
      <c r="E191" t="s">
        <v>1725</v>
      </c>
      <c r="F191" t="s">
        <v>1726</v>
      </c>
    </row>
    <row r="192" spans="1:6" x14ac:dyDescent="0.25">
      <c r="A192">
        <v>188</v>
      </c>
      <c r="B192">
        <v>568</v>
      </c>
      <c r="C192" t="s">
        <v>1711</v>
      </c>
      <c r="D192" t="s">
        <v>1715</v>
      </c>
      <c r="E192" t="s">
        <v>1727</v>
      </c>
      <c r="F192" t="s">
        <v>127</v>
      </c>
    </row>
    <row r="193" spans="1:6" x14ac:dyDescent="0.25">
      <c r="A193">
        <v>189</v>
      </c>
      <c r="B193">
        <v>67</v>
      </c>
      <c r="C193" t="s">
        <v>1728</v>
      </c>
      <c r="D193" t="s">
        <v>1729</v>
      </c>
      <c r="E193" t="s">
        <v>1730</v>
      </c>
      <c r="F193" t="s">
        <v>1731</v>
      </c>
    </row>
    <row r="194" spans="1:6" x14ac:dyDescent="0.25">
      <c r="A194">
        <v>190</v>
      </c>
      <c r="B194">
        <v>76</v>
      </c>
      <c r="C194" t="s">
        <v>1732</v>
      </c>
      <c r="D194" t="s">
        <v>1733</v>
      </c>
      <c r="E194" t="s">
        <v>1734</v>
      </c>
      <c r="F194" t="s">
        <v>56</v>
      </c>
    </row>
    <row r="195" spans="1:6" x14ac:dyDescent="0.25">
      <c r="A195">
        <v>191</v>
      </c>
      <c r="D195" t="s">
        <v>1735</v>
      </c>
      <c r="E195" t="s">
        <v>1736</v>
      </c>
      <c r="F195" t="s">
        <v>1737</v>
      </c>
    </row>
    <row r="196" spans="1:6" x14ac:dyDescent="0.25">
      <c r="A196">
        <v>192</v>
      </c>
      <c r="B196">
        <v>74</v>
      </c>
      <c r="C196" t="s">
        <v>1732</v>
      </c>
      <c r="D196" t="s">
        <v>1738</v>
      </c>
      <c r="E196" t="s">
        <v>1739</v>
      </c>
      <c r="F196" t="s">
        <v>55</v>
      </c>
    </row>
    <row r="197" spans="1:6" x14ac:dyDescent="0.25">
      <c r="A197">
        <v>193</v>
      </c>
      <c r="B197">
        <v>77</v>
      </c>
      <c r="C197" t="s">
        <v>1732</v>
      </c>
      <c r="D197" t="s">
        <v>1740</v>
      </c>
      <c r="E197" t="s">
        <v>1741</v>
      </c>
      <c r="F197" t="s">
        <v>57</v>
      </c>
    </row>
    <row r="198" spans="1:6" x14ac:dyDescent="0.25">
      <c r="A198">
        <v>194</v>
      </c>
      <c r="B198">
        <v>81</v>
      </c>
      <c r="C198" t="s">
        <v>1732</v>
      </c>
      <c r="D198" t="s">
        <v>1742</v>
      </c>
      <c r="E198" t="s">
        <v>1573</v>
      </c>
      <c r="F198" t="s">
        <v>1743</v>
      </c>
    </row>
    <row r="199" spans="1:6" x14ac:dyDescent="0.25">
      <c r="A199">
        <v>195</v>
      </c>
      <c r="B199">
        <v>85</v>
      </c>
      <c r="C199" t="s">
        <v>1732</v>
      </c>
      <c r="D199" t="s">
        <v>1744</v>
      </c>
      <c r="E199" t="s">
        <v>1745</v>
      </c>
      <c r="F199" t="s">
        <v>59</v>
      </c>
    </row>
    <row r="200" spans="1:6" x14ac:dyDescent="0.25">
      <c r="A200">
        <v>195.5</v>
      </c>
      <c r="B200">
        <v>86</v>
      </c>
      <c r="C200" t="s">
        <v>1732</v>
      </c>
      <c r="D200" t="s">
        <v>1744</v>
      </c>
      <c r="E200" t="s">
        <v>1746</v>
      </c>
      <c r="F200" t="s">
        <v>1747</v>
      </c>
    </row>
    <row r="201" spans="1:6" x14ac:dyDescent="0.25">
      <c r="A201">
        <v>196</v>
      </c>
      <c r="B201">
        <v>82</v>
      </c>
      <c r="C201" t="s">
        <v>1732</v>
      </c>
      <c r="D201" t="s">
        <v>1748</v>
      </c>
      <c r="E201" t="s">
        <v>1708</v>
      </c>
      <c r="F201" t="s">
        <v>1749</v>
      </c>
    </row>
    <row r="202" spans="1:6" x14ac:dyDescent="0.25">
      <c r="A202">
        <v>197</v>
      </c>
      <c r="B202">
        <v>83</v>
      </c>
      <c r="C202" t="s">
        <v>1732</v>
      </c>
      <c r="D202" t="s">
        <v>1748</v>
      </c>
      <c r="E202" t="s">
        <v>1750</v>
      </c>
      <c r="F202" t="s">
        <v>1751</v>
      </c>
    </row>
    <row r="203" spans="1:6" x14ac:dyDescent="0.25">
      <c r="A203">
        <v>198</v>
      </c>
      <c r="B203">
        <v>84</v>
      </c>
      <c r="C203" t="s">
        <v>1732</v>
      </c>
      <c r="D203" t="s">
        <v>1748</v>
      </c>
      <c r="E203" t="s">
        <v>1752</v>
      </c>
      <c r="F203" t="s">
        <v>1753</v>
      </c>
    </row>
    <row r="204" spans="1:6" x14ac:dyDescent="0.25">
      <c r="A204">
        <v>199</v>
      </c>
      <c r="B204">
        <v>78</v>
      </c>
      <c r="C204" t="s">
        <v>1732</v>
      </c>
      <c r="D204" t="s">
        <v>1754</v>
      </c>
      <c r="E204" t="s">
        <v>1755</v>
      </c>
      <c r="F204" t="s">
        <v>58</v>
      </c>
    </row>
    <row r="205" spans="1:6" x14ac:dyDescent="0.25">
      <c r="A205">
        <v>200</v>
      </c>
      <c r="B205">
        <v>79</v>
      </c>
      <c r="C205" t="s">
        <v>1732</v>
      </c>
      <c r="D205" t="s">
        <v>1756</v>
      </c>
      <c r="E205" t="s">
        <v>1757</v>
      </c>
      <c r="F205" t="s">
        <v>1758</v>
      </c>
    </row>
    <row r="206" spans="1:6" x14ac:dyDescent="0.25">
      <c r="A206">
        <v>201</v>
      </c>
      <c r="B206">
        <v>88</v>
      </c>
      <c r="C206" t="s">
        <v>1732</v>
      </c>
      <c r="D206" t="s">
        <v>1759</v>
      </c>
      <c r="E206" t="s">
        <v>1760</v>
      </c>
      <c r="F206" t="s">
        <v>1761</v>
      </c>
    </row>
    <row r="207" spans="1:6" x14ac:dyDescent="0.25">
      <c r="A207">
        <v>202</v>
      </c>
      <c r="B207">
        <v>89</v>
      </c>
      <c r="C207" t="s">
        <v>1732</v>
      </c>
      <c r="D207" t="s">
        <v>1759</v>
      </c>
      <c r="E207" t="s">
        <v>1762</v>
      </c>
      <c r="F207" t="s">
        <v>1763</v>
      </c>
    </row>
    <row r="208" spans="1:6" x14ac:dyDescent="0.25">
      <c r="A208">
        <v>203</v>
      </c>
      <c r="B208">
        <v>87</v>
      </c>
      <c r="C208" t="s">
        <v>1732</v>
      </c>
      <c r="D208" t="s">
        <v>1759</v>
      </c>
      <c r="E208" t="s">
        <v>1764</v>
      </c>
      <c r="F208" t="s">
        <v>60</v>
      </c>
    </row>
    <row r="209" spans="1:6" x14ac:dyDescent="0.25">
      <c r="A209">
        <v>204</v>
      </c>
      <c r="B209">
        <v>90</v>
      </c>
      <c r="C209" t="s">
        <v>1732</v>
      </c>
      <c r="D209" t="s">
        <v>1765</v>
      </c>
      <c r="E209" t="s">
        <v>1766</v>
      </c>
      <c r="F209" t="s">
        <v>61</v>
      </c>
    </row>
    <row r="210" spans="1:6" x14ac:dyDescent="0.25">
      <c r="A210">
        <v>205</v>
      </c>
      <c r="B210">
        <v>73</v>
      </c>
      <c r="C210" t="s">
        <v>1767</v>
      </c>
      <c r="D210" t="s">
        <v>1768</v>
      </c>
      <c r="E210" t="s">
        <v>1769</v>
      </c>
      <c r="F210" t="s">
        <v>1770</v>
      </c>
    </row>
    <row r="211" spans="1:6" x14ac:dyDescent="0.25">
      <c r="A211">
        <v>206</v>
      </c>
      <c r="B211">
        <v>72</v>
      </c>
      <c r="C211" t="s">
        <v>1767</v>
      </c>
      <c r="D211" t="s">
        <v>1771</v>
      </c>
      <c r="E211" t="s">
        <v>1772</v>
      </c>
      <c r="F211" t="s">
        <v>1773</v>
      </c>
    </row>
    <row r="212" spans="1:6" x14ac:dyDescent="0.25">
      <c r="A212">
        <v>207</v>
      </c>
      <c r="B212">
        <v>69</v>
      </c>
      <c r="C212" t="s">
        <v>1767</v>
      </c>
      <c r="D212" t="s">
        <v>1774</v>
      </c>
      <c r="E212" t="s">
        <v>1775</v>
      </c>
      <c r="F212" t="s">
        <v>1776</v>
      </c>
    </row>
    <row r="213" spans="1:6" x14ac:dyDescent="0.25">
      <c r="A213">
        <v>208</v>
      </c>
      <c r="B213">
        <v>71</v>
      </c>
      <c r="C213" t="s">
        <v>1767</v>
      </c>
      <c r="D213" t="s">
        <v>1774</v>
      </c>
      <c r="E213" t="s">
        <v>1777</v>
      </c>
      <c r="F213" t="s">
        <v>1778</v>
      </c>
    </row>
    <row r="214" spans="1:6" x14ac:dyDescent="0.25">
      <c r="A214">
        <v>209</v>
      </c>
      <c r="B214">
        <v>70</v>
      </c>
      <c r="C214" t="s">
        <v>1767</v>
      </c>
      <c r="D214" t="s">
        <v>1774</v>
      </c>
      <c r="E214" t="s">
        <v>1779</v>
      </c>
      <c r="F214" t="s">
        <v>54</v>
      </c>
    </row>
    <row r="215" spans="1:6" x14ac:dyDescent="0.25">
      <c r="A215">
        <v>210</v>
      </c>
      <c r="B215">
        <v>68</v>
      </c>
      <c r="C215" t="s">
        <v>1767</v>
      </c>
      <c r="D215" t="s">
        <v>1780</v>
      </c>
      <c r="E215" t="s">
        <v>1781</v>
      </c>
      <c r="F215" t="s">
        <v>1782</v>
      </c>
    </row>
    <row r="216" spans="1:6" x14ac:dyDescent="0.25">
      <c r="A216">
        <v>211</v>
      </c>
      <c r="B216">
        <v>241</v>
      </c>
      <c r="C216" t="s">
        <v>1783</v>
      </c>
      <c r="D216" t="s">
        <v>1784</v>
      </c>
      <c r="E216" t="s">
        <v>1785</v>
      </c>
      <c r="F216" t="s">
        <v>1786</v>
      </c>
    </row>
    <row r="217" spans="1:6" x14ac:dyDescent="0.25">
      <c r="A217">
        <v>212</v>
      </c>
      <c r="B217">
        <v>242</v>
      </c>
      <c r="C217" t="s">
        <v>1783</v>
      </c>
      <c r="D217" t="s">
        <v>1787</v>
      </c>
      <c r="E217" t="s">
        <v>1645</v>
      </c>
      <c r="F217" t="s">
        <v>1788</v>
      </c>
    </row>
    <row r="218" spans="1:6" x14ac:dyDescent="0.25">
      <c r="A218">
        <v>213</v>
      </c>
      <c r="B218">
        <v>243</v>
      </c>
      <c r="C218" t="s">
        <v>1783</v>
      </c>
      <c r="D218" t="s">
        <v>1789</v>
      </c>
      <c r="E218" t="s">
        <v>1790</v>
      </c>
      <c r="F218" t="s">
        <v>1791</v>
      </c>
    </row>
    <row r="219" spans="1:6" x14ac:dyDescent="0.25">
      <c r="A219">
        <v>214</v>
      </c>
      <c r="B219">
        <v>245</v>
      </c>
      <c r="C219" t="s">
        <v>1783</v>
      </c>
      <c r="D219" t="s">
        <v>1792</v>
      </c>
      <c r="E219" t="s">
        <v>1387</v>
      </c>
      <c r="F219" t="s">
        <v>1793</v>
      </c>
    </row>
    <row r="220" spans="1:6" x14ac:dyDescent="0.25">
      <c r="A220">
        <v>215</v>
      </c>
      <c r="B220">
        <v>246</v>
      </c>
      <c r="C220" t="s">
        <v>1783</v>
      </c>
      <c r="D220" t="s">
        <v>1792</v>
      </c>
      <c r="E220" t="s">
        <v>1794</v>
      </c>
      <c r="F220" t="s">
        <v>1795</v>
      </c>
    </row>
    <row r="221" spans="1:6" x14ac:dyDescent="0.25">
      <c r="A221">
        <v>216</v>
      </c>
      <c r="B221">
        <v>247</v>
      </c>
      <c r="C221" t="s">
        <v>1783</v>
      </c>
      <c r="D221" t="s">
        <v>1792</v>
      </c>
      <c r="E221" t="s">
        <v>1796</v>
      </c>
      <c r="F221" t="s">
        <v>86</v>
      </c>
    </row>
    <row r="222" spans="1:6" x14ac:dyDescent="0.25">
      <c r="A222">
        <v>217</v>
      </c>
      <c r="B222">
        <v>248</v>
      </c>
      <c r="C222" t="s">
        <v>1783</v>
      </c>
      <c r="D222" t="s">
        <v>1797</v>
      </c>
      <c r="E222" t="s">
        <v>1798</v>
      </c>
      <c r="F222" t="s">
        <v>87</v>
      </c>
    </row>
    <row r="223" spans="1:6" x14ac:dyDescent="0.25">
      <c r="A223">
        <v>218</v>
      </c>
      <c r="B223">
        <v>249</v>
      </c>
      <c r="C223" t="s">
        <v>1783</v>
      </c>
      <c r="D223" t="s">
        <v>1799</v>
      </c>
      <c r="E223" t="s">
        <v>1800</v>
      </c>
      <c r="F223" t="s">
        <v>1801</v>
      </c>
    </row>
    <row r="224" spans="1:6" x14ac:dyDescent="0.25">
      <c r="A224">
        <v>219</v>
      </c>
      <c r="B224">
        <v>250</v>
      </c>
      <c r="C224" t="s">
        <v>1783</v>
      </c>
      <c r="D224" t="s">
        <v>1802</v>
      </c>
      <c r="E224" t="s">
        <v>1803</v>
      </c>
      <c r="F224" t="s">
        <v>1804</v>
      </c>
    </row>
    <row r="225" spans="1:6" x14ac:dyDescent="0.25">
      <c r="A225">
        <v>220</v>
      </c>
      <c r="B225">
        <v>252</v>
      </c>
      <c r="C225" t="s">
        <v>1783</v>
      </c>
      <c r="D225" t="s">
        <v>1805</v>
      </c>
      <c r="E225" t="s">
        <v>1806</v>
      </c>
      <c r="F225" t="s">
        <v>1807</v>
      </c>
    </row>
    <row r="226" spans="1:6" x14ac:dyDescent="0.25">
      <c r="A226">
        <v>221</v>
      </c>
      <c r="B226">
        <v>254</v>
      </c>
      <c r="C226" t="s">
        <v>1783</v>
      </c>
      <c r="D226" t="s">
        <v>1808</v>
      </c>
      <c r="E226" t="s">
        <v>1809</v>
      </c>
      <c r="F226" t="s">
        <v>1810</v>
      </c>
    </row>
    <row r="227" spans="1:6" x14ac:dyDescent="0.25">
      <c r="A227">
        <v>222</v>
      </c>
      <c r="B227">
        <v>255</v>
      </c>
      <c r="C227" t="s">
        <v>1783</v>
      </c>
      <c r="D227" t="s">
        <v>1811</v>
      </c>
      <c r="E227" t="s">
        <v>1812</v>
      </c>
      <c r="F227" t="s">
        <v>1813</v>
      </c>
    </row>
    <row r="228" spans="1:6" x14ac:dyDescent="0.25">
      <c r="A228">
        <v>223</v>
      </c>
      <c r="B228">
        <v>256</v>
      </c>
      <c r="C228" t="s">
        <v>1783</v>
      </c>
      <c r="D228" t="s">
        <v>1811</v>
      </c>
      <c r="E228" t="s">
        <v>1537</v>
      </c>
      <c r="F228" t="s">
        <v>88</v>
      </c>
    </row>
    <row r="229" spans="1:6" x14ac:dyDescent="0.25">
      <c r="A229">
        <v>224</v>
      </c>
      <c r="C229" t="s">
        <v>1783</v>
      </c>
      <c r="D229" t="s">
        <v>1811</v>
      </c>
      <c r="E229" t="s">
        <v>1814</v>
      </c>
      <c r="F229" t="s">
        <v>1815</v>
      </c>
    </row>
    <row r="230" spans="1:6" x14ac:dyDescent="0.25">
      <c r="A230">
        <v>225</v>
      </c>
      <c r="B230">
        <v>258</v>
      </c>
      <c r="C230" t="s">
        <v>1816</v>
      </c>
      <c r="D230" t="s">
        <v>1817</v>
      </c>
      <c r="E230" t="s">
        <v>1818</v>
      </c>
      <c r="F230" t="s">
        <v>1819</v>
      </c>
    </row>
    <row r="231" spans="1:6" x14ac:dyDescent="0.25">
      <c r="A231">
        <v>226</v>
      </c>
      <c r="B231">
        <v>259</v>
      </c>
      <c r="C231" t="s">
        <v>1820</v>
      </c>
      <c r="D231" t="s">
        <v>1821</v>
      </c>
      <c r="E231" t="s">
        <v>1573</v>
      </c>
      <c r="F231" t="s">
        <v>89</v>
      </c>
    </row>
    <row r="232" spans="1:6" x14ac:dyDescent="0.25">
      <c r="A232">
        <v>227</v>
      </c>
      <c r="B232">
        <v>260</v>
      </c>
      <c r="C232" t="s">
        <v>1820</v>
      </c>
      <c r="D232" t="s">
        <v>1821</v>
      </c>
      <c r="E232" t="s">
        <v>1822</v>
      </c>
      <c r="F232" t="s">
        <v>1823</v>
      </c>
    </row>
    <row r="233" spans="1:6" x14ac:dyDescent="0.25">
      <c r="A233">
        <v>228</v>
      </c>
      <c r="B233">
        <v>261</v>
      </c>
      <c r="C233" t="s">
        <v>1820</v>
      </c>
      <c r="D233" t="s">
        <v>1821</v>
      </c>
      <c r="E233" t="s">
        <v>1537</v>
      </c>
      <c r="F233" t="s">
        <v>1824</v>
      </c>
    </row>
    <row r="234" spans="1:6" x14ac:dyDescent="0.25">
      <c r="A234">
        <v>229</v>
      </c>
      <c r="B234">
        <v>262</v>
      </c>
      <c r="C234" t="s">
        <v>1825</v>
      </c>
      <c r="D234" t="s">
        <v>1826</v>
      </c>
      <c r="E234" t="s">
        <v>1827</v>
      </c>
      <c r="F234" t="s">
        <v>1828</v>
      </c>
    </row>
    <row r="235" spans="1:6" x14ac:dyDescent="0.25">
      <c r="A235">
        <v>230</v>
      </c>
      <c r="B235">
        <v>269</v>
      </c>
      <c r="C235" t="s">
        <v>1829</v>
      </c>
      <c r="D235" t="s">
        <v>1830</v>
      </c>
      <c r="E235" t="s">
        <v>1831</v>
      </c>
      <c r="F235" t="s">
        <v>1832</v>
      </c>
    </row>
    <row r="236" spans="1:6" x14ac:dyDescent="0.25">
      <c r="A236">
        <v>231</v>
      </c>
      <c r="B236">
        <v>270</v>
      </c>
      <c r="C236" t="s">
        <v>1829</v>
      </c>
      <c r="D236" t="s">
        <v>1833</v>
      </c>
      <c r="E236" t="s">
        <v>1834</v>
      </c>
      <c r="F236" t="s">
        <v>1835</v>
      </c>
    </row>
    <row r="237" spans="1:6" x14ac:dyDescent="0.25">
      <c r="A237">
        <v>232</v>
      </c>
      <c r="B237">
        <v>271</v>
      </c>
      <c r="C237" t="s">
        <v>1829</v>
      </c>
      <c r="D237" t="s">
        <v>1833</v>
      </c>
      <c r="E237" t="s">
        <v>1836</v>
      </c>
      <c r="F237" t="s">
        <v>1837</v>
      </c>
    </row>
    <row r="238" spans="1:6" x14ac:dyDescent="0.25">
      <c r="A238">
        <v>233</v>
      </c>
      <c r="B238">
        <v>272</v>
      </c>
      <c r="C238" t="s">
        <v>1829</v>
      </c>
      <c r="D238" t="s">
        <v>1833</v>
      </c>
      <c r="E238" t="s">
        <v>1838</v>
      </c>
      <c r="F238" t="s">
        <v>1839</v>
      </c>
    </row>
    <row r="239" spans="1:6" x14ac:dyDescent="0.25">
      <c r="A239">
        <v>234</v>
      </c>
      <c r="B239">
        <v>273</v>
      </c>
      <c r="C239" t="s">
        <v>1829</v>
      </c>
      <c r="D239" t="s">
        <v>1833</v>
      </c>
      <c r="E239" t="s">
        <v>1840</v>
      </c>
      <c r="F239" t="s">
        <v>1841</v>
      </c>
    </row>
    <row r="240" spans="1:6" x14ac:dyDescent="0.25">
      <c r="A240">
        <v>235</v>
      </c>
      <c r="B240">
        <v>274</v>
      </c>
      <c r="C240" t="s">
        <v>1829</v>
      </c>
      <c r="D240" t="s">
        <v>1842</v>
      </c>
      <c r="E240" t="s">
        <v>1843</v>
      </c>
      <c r="F240" t="s">
        <v>1844</v>
      </c>
    </row>
    <row r="241" spans="1:6" x14ac:dyDescent="0.25">
      <c r="A241">
        <v>236</v>
      </c>
      <c r="B241">
        <v>277</v>
      </c>
      <c r="C241" t="s">
        <v>1829</v>
      </c>
      <c r="D241" t="s">
        <v>1842</v>
      </c>
      <c r="E241" t="s">
        <v>1845</v>
      </c>
      <c r="F241" t="s">
        <v>1846</v>
      </c>
    </row>
    <row r="242" spans="1:6" x14ac:dyDescent="0.25">
      <c r="A242">
        <v>237</v>
      </c>
      <c r="B242">
        <v>278</v>
      </c>
      <c r="C242" t="s">
        <v>1829</v>
      </c>
      <c r="D242" t="s">
        <v>1842</v>
      </c>
      <c r="E242" t="s">
        <v>1847</v>
      </c>
      <c r="F242" t="s">
        <v>1848</v>
      </c>
    </row>
    <row r="243" spans="1:6" x14ac:dyDescent="0.25">
      <c r="A243">
        <v>238</v>
      </c>
      <c r="B243">
        <v>279</v>
      </c>
      <c r="C243" t="s">
        <v>1829</v>
      </c>
      <c r="D243" t="s">
        <v>1842</v>
      </c>
      <c r="E243" t="s">
        <v>1849</v>
      </c>
      <c r="F243" t="s">
        <v>1850</v>
      </c>
    </row>
    <row r="244" spans="1:6" x14ac:dyDescent="0.25">
      <c r="A244">
        <v>239</v>
      </c>
      <c r="B244">
        <v>280</v>
      </c>
      <c r="C244" t="s">
        <v>1829</v>
      </c>
      <c r="D244" t="s">
        <v>1842</v>
      </c>
      <c r="E244" t="s">
        <v>1851</v>
      </c>
      <c r="F244" t="s">
        <v>1852</v>
      </c>
    </row>
    <row r="245" spans="1:6" x14ac:dyDescent="0.25">
      <c r="A245">
        <v>240</v>
      </c>
      <c r="B245">
        <v>281</v>
      </c>
      <c r="C245" t="s">
        <v>1829</v>
      </c>
      <c r="D245" t="s">
        <v>1842</v>
      </c>
      <c r="E245" t="s">
        <v>1853</v>
      </c>
      <c r="F245" t="s">
        <v>1854</v>
      </c>
    </row>
    <row r="246" spans="1:6" x14ac:dyDescent="0.25">
      <c r="A246">
        <v>241</v>
      </c>
      <c r="B246">
        <v>282</v>
      </c>
      <c r="C246" t="s">
        <v>1829</v>
      </c>
      <c r="D246" t="s">
        <v>1842</v>
      </c>
      <c r="E246" t="s">
        <v>1855</v>
      </c>
      <c r="F246" t="s">
        <v>1856</v>
      </c>
    </row>
    <row r="247" spans="1:6" x14ac:dyDescent="0.25">
      <c r="A247">
        <v>242</v>
      </c>
      <c r="B247">
        <v>283</v>
      </c>
      <c r="C247" t="s">
        <v>1829</v>
      </c>
      <c r="D247" t="s">
        <v>1842</v>
      </c>
      <c r="E247" t="s">
        <v>1857</v>
      </c>
      <c r="F247" t="s">
        <v>90</v>
      </c>
    </row>
    <row r="248" spans="1:6" x14ac:dyDescent="0.25">
      <c r="A248">
        <v>243</v>
      </c>
      <c r="B248">
        <v>284</v>
      </c>
      <c r="C248" t="s">
        <v>1829</v>
      </c>
      <c r="D248" t="s">
        <v>1842</v>
      </c>
      <c r="E248" t="s">
        <v>1858</v>
      </c>
      <c r="F248" t="s">
        <v>1859</v>
      </c>
    </row>
    <row r="249" spans="1:6" x14ac:dyDescent="0.25">
      <c r="A249">
        <v>244</v>
      </c>
      <c r="B249">
        <v>285</v>
      </c>
      <c r="C249" t="s">
        <v>1829</v>
      </c>
      <c r="D249" t="s">
        <v>1842</v>
      </c>
      <c r="E249" t="s">
        <v>1860</v>
      </c>
      <c r="F249" t="s">
        <v>1861</v>
      </c>
    </row>
    <row r="250" spans="1:6" x14ac:dyDescent="0.25">
      <c r="A250">
        <v>245</v>
      </c>
      <c r="B250">
        <v>267</v>
      </c>
      <c r="C250" t="s">
        <v>1862</v>
      </c>
      <c r="D250" t="s">
        <v>1863</v>
      </c>
      <c r="E250" t="s">
        <v>1864</v>
      </c>
      <c r="F250" t="s">
        <v>1865</v>
      </c>
    </row>
    <row r="251" spans="1:6" x14ac:dyDescent="0.25">
      <c r="A251">
        <v>246</v>
      </c>
      <c r="B251">
        <v>268</v>
      </c>
      <c r="C251" t="s">
        <v>1862</v>
      </c>
      <c r="D251" t="s">
        <v>1863</v>
      </c>
      <c r="E251" t="s">
        <v>1866</v>
      </c>
      <c r="F251" t="s">
        <v>1867</v>
      </c>
    </row>
    <row r="252" spans="1:6" x14ac:dyDescent="0.25">
      <c r="A252">
        <v>247</v>
      </c>
      <c r="B252">
        <v>263</v>
      </c>
      <c r="C252" t="s">
        <v>1868</v>
      </c>
      <c r="D252" t="s">
        <v>1869</v>
      </c>
      <c r="E252" t="s">
        <v>1870</v>
      </c>
      <c r="F252" t="s">
        <v>1871</v>
      </c>
    </row>
    <row r="253" spans="1:6" x14ac:dyDescent="0.25">
      <c r="A253">
        <v>248</v>
      </c>
      <c r="B253">
        <v>264</v>
      </c>
      <c r="C253" t="s">
        <v>1868</v>
      </c>
      <c r="D253" t="s">
        <v>1869</v>
      </c>
      <c r="E253" t="s">
        <v>1727</v>
      </c>
      <c r="F253" t="s">
        <v>1872</v>
      </c>
    </row>
    <row r="254" spans="1:6" x14ac:dyDescent="0.25">
      <c r="A254">
        <v>249</v>
      </c>
      <c r="B254">
        <v>265</v>
      </c>
      <c r="C254" t="s">
        <v>1868</v>
      </c>
      <c r="D254" t="s">
        <v>1873</v>
      </c>
      <c r="E254" t="s">
        <v>1537</v>
      </c>
      <c r="F254" t="s">
        <v>1874</v>
      </c>
    </row>
    <row r="255" spans="1:6" x14ac:dyDescent="0.25">
      <c r="A255">
        <v>250</v>
      </c>
      <c r="B255">
        <v>354</v>
      </c>
      <c r="C255" t="s">
        <v>1875</v>
      </c>
      <c r="D255" t="s">
        <v>1876</v>
      </c>
      <c r="E255" t="s">
        <v>1877</v>
      </c>
      <c r="F255" t="s">
        <v>1878</v>
      </c>
    </row>
    <row r="256" spans="1:6" x14ac:dyDescent="0.25">
      <c r="A256">
        <v>251</v>
      </c>
      <c r="B256">
        <v>286</v>
      </c>
      <c r="C256" t="s">
        <v>1879</v>
      </c>
      <c r="D256" t="s">
        <v>1880</v>
      </c>
      <c r="E256" t="s">
        <v>1881</v>
      </c>
      <c r="F256" t="s">
        <v>1882</v>
      </c>
    </row>
    <row r="257" spans="1:6" x14ac:dyDescent="0.25">
      <c r="A257">
        <v>252</v>
      </c>
      <c r="B257">
        <v>296</v>
      </c>
      <c r="C257" t="s">
        <v>1883</v>
      </c>
      <c r="D257" t="s">
        <v>1884</v>
      </c>
      <c r="E257" t="s">
        <v>1885</v>
      </c>
      <c r="F257" t="s">
        <v>1886</v>
      </c>
    </row>
    <row r="258" spans="1:6" x14ac:dyDescent="0.25">
      <c r="A258">
        <v>253</v>
      </c>
      <c r="B258">
        <v>295</v>
      </c>
      <c r="C258" t="s">
        <v>1883</v>
      </c>
      <c r="D258" t="s">
        <v>1884</v>
      </c>
      <c r="E258" t="s">
        <v>1887</v>
      </c>
      <c r="F258" t="s">
        <v>91</v>
      </c>
    </row>
    <row r="259" spans="1:6" x14ac:dyDescent="0.25">
      <c r="A259">
        <v>254</v>
      </c>
      <c r="B259">
        <v>298</v>
      </c>
      <c r="C259" t="s">
        <v>1883</v>
      </c>
      <c r="D259" t="s">
        <v>1884</v>
      </c>
      <c r="E259" t="s">
        <v>1888</v>
      </c>
      <c r="F259" t="s">
        <v>92</v>
      </c>
    </row>
    <row r="260" spans="1:6" x14ac:dyDescent="0.25">
      <c r="A260">
        <v>255</v>
      </c>
      <c r="B260">
        <v>299</v>
      </c>
      <c r="C260" t="s">
        <v>1883</v>
      </c>
      <c r="D260" t="s">
        <v>1884</v>
      </c>
      <c r="E260" t="s">
        <v>1889</v>
      </c>
      <c r="F260" t="s">
        <v>1890</v>
      </c>
    </row>
    <row r="261" spans="1:6" x14ac:dyDescent="0.25">
      <c r="A261">
        <v>256</v>
      </c>
      <c r="B261">
        <v>294</v>
      </c>
      <c r="C261" t="s">
        <v>1883</v>
      </c>
      <c r="D261" t="s">
        <v>1884</v>
      </c>
      <c r="E261" t="s">
        <v>1891</v>
      </c>
      <c r="F261" t="s">
        <v>1892</v>
      </c>
    </row>
    <row r="262" spans="1:6" x14ac:dyDescent="0.25">
      <c r="A262">
        <v>257</v>
      </c>
      <c r="B262">
        <v>300</v>
      </c>
      <c r="C262" t="s">
        <v>1883</v>
      </c>
      <c r="D262" t="s">
        <v>1884</v>
      </c>
      <c r="E262" t="s">
        <v>1893</v>
      </c>
      <c r="F262" t="s">
        <v>1894</v>
      </c>
    </row>
    <row r="263" spans="1:6" x14ac:dyDescent="0.25">
      <c r="A263">
        <v>258</v>
      </c>
      <c r="B263">
        <v>290</v>
      </c>
      <c r="C263" t="s">
        <v>1883</v>
      </c>
      <c r="D263" t="s">
        <v>1884</v>
      </c>
      <c r="E263" t="s">
        <v>1895</v>
      </c>
      <c r="F263" t="s">
        <v>1896</v>
      </c>
    </row>
    <row r="264" spans="1:6" x14ac:dyDescent="0.25">
      <c r="A264">
        <v>259</v>
      </c>
      <c r="B264">
        <v>291</v>
      </c>
      <c r="C264" t="s">
        <v>1883</v>
      </c>
      <c r="D264" t="s">
        <v>1884</v>
      </c>
      <c r="E264" t="s">
        <v>1897</v>
      </c>
      <c r="F264" t="s">
        <v>1898</v>
      </c>
    </row>
    <row r="265" spans="1:6" x14ac:dyDescent="0.25">
      <c r="A265">
        <v>260</v>
      </c>
      <c r="B265">
        <v>297</v>
      </c>
      <c r="C265" t="s">
        <v>1883</v>
      </c>
      <c r="D265" t="s">
        <v>1884</v>
      </c>
      <c r="E265" t="s">
        <v>1899</v>
      </c>
      <c r="F265" t="s">
        <v>1900</v>
      </c>
    </row>
    <row r="266" spans="1:6" x14ac:dyDescent="0.25">
      <c r="A266">
        <v>261</v>
      </c>
      <c r="B266">
        <v>293</v>
      </c>
      <c r="C266" t="s">
        <v>1883</v>
      </c>
      <c r="D266" t="s">
        <v>1884</v>
      </c>
      <c r="E266" t="s">
        <v>1901</v>
      </c>
      <c r="F266" t="s">
        <v>1902</v>
      </c>
    </row>
    <row r="267" spans="1:6" x14ac:dyDescent="0.25">
      <c r="A267">
        <v>262</v>
      </c>
      <c r="B267">
        <v>292</v>
      </c>
      <c r="C267" t="s">
        <v>1883</v>
      </c>
      <c r="D267" t="s">
        <v>1884</v>
      </c>
      <c r="E267" t="s">
        <v>1903</v>
      </c>
      <c r="F267" t="s">
        <v>1904</v>
      </c>
    </row>
    <row r="268" spans="1:6" x14ac:dyDescent="0.25">
      <c r="A268">
        <v>263</v>
      </c>
      <c r="B268">
        <v>288</v>
      </c>
      <c r="C268" t="s">
        <v>1883</v>
      </c>
      <c r="D268" t="s">
        <v>1905</v>
      </c>
      <c r="E268" t="s">
        <v>1906</v>
      </c>
      <c r="F268" t="s">
        <v>1907</v>
      </c>
    </row>
    <row r="269" spans="1:6" x14ac:dyDescent="0.25">
      <c r="A269">
        <v>264</v>
      </c>
      <c r="B269">
        <v>289</v>
      </c>
      <c r="C269" t="s">
        <v>1883</v>
      </c>
      <c r="D269" t="s">
        <v>1905</v>
      </c>
      <c r="E269" t="s">
        <v>1908</v>
      </c>
      <c r="F269" t="s">
        <v>1909</v>
      </c>
    </row>
    <row r="270" spans="1:6" x14ac:dyDescent="0.25">
      <c r="A270">
        <v>265</v>
      </c>
      <c r="B270">
        <v>287</v>
      </c>
      <c r="C270" t="s">
        <v>1883</v>
      </c>
      <c r="D270" t="s">
        <v>1910</v>
      </c>
      <c r="E270" t="s">
        <v>1911</v>
      </c>
      <c r="F270" t="s">
        <v>1912</v>
      </c>
    </row>
    <row r="271" spans="1:6" x14ac:dyDescent="0.25">
      <c r="A271">
        <v>266</v>
      </c>
      <c r="B271">
        <v>302</v>
      </c>
      <c r="C271" t="s">
        <v>1883</v>
      </c>
      <c r="D271" t="s">
        <v>1913</v>
      </c>
      <c r="E271" t="s">
        <v>1914</v>
      </c>
      <c r="F271" t="s">
        <v>1915</v>
      </c>
    </row>
    <row r="272" spans="1:6" x14ac:dyDescent="0.25">
      <c r="A272">
        <v>267</v>
      </c>
      <c r="B272">
        <v>304</v>
      </c>
      <c r="C272" t="s">
        <v>1883</v>
      </c>
      <c r="D272" t="s">
        <v>1916</v>
      </c>
      <c r="E272" t="s">
        <v>1917</v>
      </c>
      <c r="F272" t="s">
        <v>1918</v>
      </c>
    </row>
    <row r="273" spans="1:6" x14ac:dyDescent="0.25">
      <c r="A273">
        <v>268</v>
      </c>
      <c r="B273">
        <v>303</v>
      </c>
      <c r="C273" t="s">
        <v>1883</v>
      </c>
      <c r="D273" t="s">
        <v>1916</v>
      </c>
      <c r="E273" t="s">
        <v>1919</v>
      </c>
      <c r="F273" t="s">
        <v>1920</v>
      </c>
    </row>
    <row r="274" spans="1:6" x14ac:dyDescent="0.25">
      <c r="A274">
        <v>269</v>
      </c>
      <c r="B274">
        <v>305</v>
      </c>
      <c r="C274" t="s">
        <v>1883</v>
      </c>
      <c r="D274" t="s">
        <v>1916</v>
      </c>
      <c r="E274" t="s">
        <v>1921</v>
      </c>
      <c r="F274" t="s">
        <v>1922</v>
      </c>
    </row>
    <row r="275" spans="1:6" x14ac:dyDescent="0.25">
      <c r="A275">
        <v>270</v>
      </c>
      <c r="B275">
        <v>306</v>
      </c>
      <c r="C275" t="s">
        <v>1883</v>
      </c>
      <c r="D275" t="s">
        <v>1916</v>
      </c>
      <c r="E275" t="s">
        <v>1923</v>
      </c>
      <c r="F275" t="s">
        <v>1924</v>
      </c>
    </row>
    <row r="276" spans="1:6" x14ac:dyDescent="0.25">
      <c r="A276">
        <v>271</v>
      </c>
      <c r="B276">
        <v>308</v>
      </c>
      <c r="C276" t="s">
        <v>1883</v>
      </c>
      <c r="D276" t="s">
        <v>1916</v>
      </c>
      <c r="E276" t="s">
        <v>1405</v>
      </c>
      <c r="F276" t="s">
        <v>1925</v>
      </c>
    </row>
    <row r="277" spans="1:6" x14ac:dyDescent="0.25">
      <c r="A277">
        <v>272</v>
      </c>
      <c r="B277">
        <v>307</v>
      </c>
      <c r="C277" t="s">
        <v>1883</v>
      </c>
      <c r="D277" t="s">
        <v>1916</v>
      </c>
      <c r="E277" t="s">
        <v>1926</v>
      </c>
      <c r="F277" t="s">
        <v>1927</v>
      </c>
    </row>
    <row r="278" spans="1:6" x14ac:dyDescent="0.25">
      <c r="A278">
        <v>273</v>
      </c>
      <c r="B278">
        <v>309</v>
      </c>
      <c r="C278" t="s">
        <v>1883</v>
      </c>
      <c r="D278" t="s">
        <v>1916</v>
      </c>
      <c r="E278" t="s">
        <v>1928</v>
      </c>
      <c r="F278" t="s">
        <v>1929</v>
      </c>
    </row>
    <row r="279" spans="1:6" x14ac:dyDescent="0.25">
      <c r="A279">
        <v>274</v>
      </c>
      <c r="B279">
        <v>310</v>
      </c>
      <c r="C279" t="s">
        <v>1883</v>
      </c>
      <c r="D279" t="s">
        <v>1916</v>
      </c>
      <c r="E279" t="s">
        <v>1930</v>
      </c>
      <c r="F279" t="s">
        <v>1931</v>
      </c>
    </row>
    <row r="280" spans="1:6" x14ac:dyDescent="0.25">
      <c r="A280">
        <v>275</v>
      </c>
      <c r="B280">
        <v>311</v>
      </c>
      <c r="C280" t="s">
        <v>1883</v>
      </c>
      <c r="D280" t="s">
        <v>1932</v>
      </c>
      <c r="E280" t="s">
        <v>1933</v>
      </c>
      <c r="F280" t="s">
        <v>1934</v>
      </c>
    </row>
    <row r="281" spans="1:6" x14ac:dyDescent="0.25">
      <c r="A281">
        <v>276</v>
      </c>
      <c r="B281">
        <v>312</v>
      </c>
      <c r="C281" t="s">
        <v>1883</v>
      </c>
      <c r="D281" t="s">
        <v>1932</v>
      </c>
      <c r="E281" t="s">
        <v>1935</v>
      </c>
      <c r="F281" t="s">
        <v>1936</v>
      </c>
    </row>
    <row r="282" spans="1:6" x14ac:dyDescent="0.25">
      <c r="A282">
        <v>277</v>
      </c>
      <c r="B282">
        <v>313</v>
      </c>
      <c r="C282" t="s">
        <v>1883</v>
      </c>
      <c r="D282" t="s">
        <v>1932</v>
      </c>
      <c r="E282" t="s">
        <v>1937</v>
      </c>
      <c r="F282" t="s">
        <v>1938</v>
      </c>
    </row>
    <row r="283" spans="1:6" x14ac:dyDescent="0.25">
      <c r="A283">
        <v>278</v>
      </c>
      <c r="B283">
        <v>314</v>
      </c>
      <c r="C283" t="s">
        <v>1883</v>
      </c>
      <c r="D283" t="s">
        <v>1932</v>
      </c>
      <c r="E283" t="s">
        <v>1939</v>
      </c>
      <c r="F283" t="s">
        <v>1940</v>
      </c>
    </row>
    <row r="284" spans="1:6" x14ac:dyDescent="0.25">
      <c r="A284">
        <v>279</v>
      </c>
      <c r="B284">
        <v>315</v>
      </c>
      <c r="C284" t="s">
        <v>1883</v>
      </c>
      <c r="D284" t="s">
        <v>1941</v>
      </c>
      <c r="E284" t="s">
        <v>1942</v>
      </c>
      <c r="F284" t="s">
        <v>1943</v>
      </c>
    </row>
    <row r="285" spans="1:6" x14ac:dyDescent="0.25">
      <c r="A285">
        <v>280</v>
      </c>
      <c r="B285">
        <v>316</v>
      </c>
      <c r="C285" t="s">
        <v>1883</v>
      </c>
      <c r="D285" t="s">
        <v>1941</v>
      </c>
      <c r="E285" t="s">
        <v>1944</v>
      </c>
      <c r="F285" t="s">
        <v>1945</v>
      </c>
    </row>
    <row r="286" spans="1:6" x14ac:dyDescent="0.25">
      <c r="A286">
        <v>281</v>
      </c>
      <c r="B286">
        <v>319</v>
      </c>
      <c r="C286" t="s">
        <v>1883</v>
      </c>
      <c r="D286" t="s">
        <v>1946</v>
      </c>
      <c r="E286" t="s">
        <v>1947</v>
      </c>
      <c r="F286" t="s">
        <v>1948</v>
      </c>
    </row>
    <row r="287" spans="1:6" x14ac:dyDescent="0.25">
      <c r="A287">
        <v>282</v>
      </c>
      <c r="B287">
        <v>317</v>
      </c>
      <c r="C287" t="s">
        <v>1883</v>
      </c>
      <c r="D287" t="s">
        <v>1946</v>
      </c>
      <c r="E287" t="s">
        <v>1405</v>
      </c>
      <c r="F287" t="s">
        <v>1949</v>
      </c>
    </row>
    <row r="288" spans="1:6" x14ac:dyDescent="0.25">
      <c r="A288">
        <v>283</v>
      </c>
      <c r="B288">
        <v>318</v>
      </c>
      <c r="C288" t="s">
        <v>1883</v>
      </c>
      <c r="D288" t="s">
        <v>1946</v>
      </c>
      <c r="E288" t="s">
        <v>1950</v>
      </c>
      <c r="F288" t="s">
        <v>1951</v>
      </c>
    </row>
    <row r="289" spans="1:6" x14ac:dyDescent="0.25">
      <c r="A289">
        <v>284</v>
      </c>
      <c r="B289">
        <v>329</v>
      </c>
      <c r="C289" t="s">
        <v>1883</v>
      </c>
      <c r="D289" t="s">
        <v>1946</v>
      </c>
      <c r="E289" t="s">
        <v>1493</v>
      </c>
      <c r="F289" t="s">
        <v>1952</v>
      </c>
    </row>
    <row r="290" spans="1:6" x14ac:dyDescent="0.25">
      <c r="A290">
        <v>285</v>
      </c>
      <c r="B290">
        <v>339</v>
      </c>
      <c r="C290" t="s">
        <v>1883</v>
      </c>
      <c r="D290" t="s">
        <v>1946</v>
      </c>
      <c r="E290" t="s">
        <v>1953</v>
      </c>
      <c r="F290" t="s">
        <v>1954</v>
      </c>
    </row>
    <row r="291" spans="1:6" x14ac:dyDescent="0.25">
      <c r="A291">
        <v>286</v>
      </c>
      <c r="B291">
        <v>340</v>
      </c>
      <c r="C291" t="s">
        <v>1883</v>
      </c>
      <c r="D291" t="s">
        <v>1946</v>
      </c>
      <c r="E291" t="s">
        <v>1955</v>
      </c>
      <c r="F291" t="s">
        <v>1956</v>
      </c>
    </row>
    <row r="292" spans="1:6" x14ac:dyDescent="0.25">
      <c r="A292">
        <v>287</v>
      </c>
      <c r="B292">
        <v>328</v>
      </c>
      <c r="C292" t="s">
        <v>1883</v>
      </c>
      <c r="D292" t="s">
        <v>1946</v>
      </c>
      <c r="E292" t="s">
        <v>1957</v>
      </c>
      <c r="F292" t="s">
        <v>1958</v>
      </c>
    </row>
    <row r="293" spans="1:6" x14ac:dyDescent="0.25">
      <c r="A293">
        <v>288</v>
      </c>
      <c r="B293">
        <v>334</v>
      </c>
      <c r="C293" t="s">
        <v>1883</v>
      </c>
      <c r="D293" t="s">
        <v>1946</v>
      </c>
      <c r="E293" t="s">
        <v>1959</v>
      </c>
      <c r="F293" t="s">
        <v>1960</v>
      </c>
    </row>
    <row r="294" spans="1:6" x14ac:dyDescent="0.25">
      <c r="A294">
        <v>289</v>
      </c>
      <c r="B294">
        <v>325</v>
      </c>
      <c r="C294" t="s">
        <v>1883</v>
      </c>
      <c r="D294" t="s">
        <v>1946</v>
      </c>
      <c r="E294" t="s">
        <v>1961</v>
      </c>
      <c r="F294" t="s">
        <v>1962</v>
      </c>
    </row>
    <row r="295" spans="1:6" x14ac:dyDescent="0.25">
      <c r="A295">
        <v>290</v>
      </c>
      <c r="B295">
        <v>326</v>
      </c>
      <c r="C295" t="s">
        <v>1883</v>
      </c>
      <c r="D295" t="s">
        <v>1946</v>
      </c>
      <c r="E295" t="s">
        <v>1963</v>
      </c>
      <c r="F295" t="s">
        <v>1964</v>
      </c>
    </row>
    <row r="296" spans="1:6" x14ac:dyDescent="0.25">
      <c r="A296">
        <v>291</v>
      </c>
      <c r="B296">
        <v>335</v>
      </c>
      <c r="C296" t="s">
        <v>1883</v>
      </c>
      <c r="D296" t="s">
        <v>1946</v>
      </c>
      <c r="E296" t="s">
        <v>1965</v>
      </c>
      <c r="F296" t="s">
        <v>1966</v>
      </c>
    </row>
    <row r="297" spans="1:6" x14ac:dyDescent="0.25">
      <c r="A297">
        <v>292</v>
      </c>
      <c r="B297">
        <v>336</v>
      </c>
      <c r="C297" t="s">
        <v>1883</v>
      </c>
      <c r="D297" t="s">
        <v>1946</v>
      </c>
      <c r="E297" t="s">
        <v>1967</v>
      </c>
      <c r="F297" t="s">
        <v>1968</v>
      </c>
    </row>
    <row r="298" spans="1:6" x14ac:dyDescent="0.25">
      <c r="A298">
        <v>293</v>
      </c>
      <c r="B298">
        <v>333</v>
      </c>
      <c r="C298" t="s">
        <v>1883</v>
      </c>
      <c r="D298" t="s">
        <v>1946</v>
      </c>
      <c r="E298" t="s">
        <v>1969</v>
      </c>
      <c r="F298" t="s">
        <v>1970</v>
      </c>
    </row>
    <row r="299" spans="1:6" x14ac:dyDescent="0.25">
      <c r="A299">
        <v>294</v>
      </c>
      <c r="B299">
        <v>338</v>
      </c>
      <c r="C299" t="s">
        <v>1883</v>
      </c>
      <c r="D299" t="s">
        <v>1946</v>
      </c>
      <c r="E299" t="s">
        <v>1971</v>
      </c>
      <c r="F299" t="s">
        <v>1972</v>
      </c>
    </row>
    <row r="300" spans="1:6" x14ac:dyDescent="0.25">
      <c r="A300">
        <v>295</v>
      </c>
      <c r="B300">
        <v>322</v>
      </c>
      <c r="C300" t="s">
        <v>1883</v>
      </c>
      <c r="D300" t="s">
        <v>1946</v>
      </c>
      <c r="E300" t="s">
        <v>1973</v>
      </c>
      <c r="F300" t="s">
        <v>1974</v>
      </c>
    </row>
    <row r="301" spans="1:6" x14ac:dyDescent="0.25">
      <c r="A301">
        <v>296</v>
      </c>
      <c r="B301">
        <v>332</v>
      </c>
      <c r="C301" t="s">
        <v>1883</v>
      </c>
      <c r="D301" t="s">
        <v>1946</v>
      </c>
      <c r="E301" t="s">
        <v>1975</v>
      </c>
      <c r="F301" t="s">
        <v>1976</v>
      </c>
    </row>
    <row r="302" spans="1:6" x14ac:dyDescent="0.25">
      <c r="A302">
        <v>297</v>
      </c>
      <c r="B302">
        <v>331</v>
      </c>
      <c r="C302" t="s">
        <v>1883</v>
      </c>
      <c r="D302" t="s">
        <v>1946</v>
      </c>
      <c r="E302" t="s">
        <v>1977</v>
      </c>
      <c r="F302" t="s">
        <v>1978</v>
      </c>
    </row>
    <row r="303" spans="1:6" x14ac:dyDescent="0.25">
      <c r="A303">
        <v>298</v>
      </c>
      <c r="B303">
        <v>330</v>
      </c>
      <c r="C303" t="s">
        <v>1883</v>
      </c>
      <c r="D303" t="s">
        <v>1946</v>
      </c>
      <c r="E303" t="s">
        <v>1979</v>
      </c>
      <c r="F303" t="s">
        <v>1980</v>
      </c>
    </row>
    <row r="304" spans="1:6" x14ac:dyDescent="0.25">
      <c r="A304">
        <v>299</v>
      </c>
      <c r="B304">
        <v>324</v>
      </c>
      <c r="C304" t="s">
        <v>1883</v>
      </c>
      <c r="D304" t="s">
        <v>1946</v>
      </c>
      <c r="E304" t="s">
        <v>1981</v>
      </c>
      <c r="F304" t="s">
        <v>1982</v>
      </c>
    </row>
    <row r="305" spans="1:6" x14ac:dyDescent="0.25">
      <c r="A305">
        <v>300</v>
      </c>
      <c r="B305">
        <v>323</v>
      </c>
      <c r="C305" t="s">
        <v>1883</v>
      </c>
      <c r="D305" t="s">
        <v>1946</v>
      </c>
      <c r="E305" t="s">
        <v>1870</v>
      </c>
      <c r="F305" t="s">
        <v>1983</v>
      </c>
    </row>
    <row r="306" spans="1:6" x14ac:dyDescent="0.25">
      <c r="A306">
        <v>300.5</v>
      </c>
      <c r="B306">
        <v>352</v>
      </c>
      <c r="C306" t="s">
        <v>1883</v>
      </c>
      <c r="D306" t="s">
        <v>1946</v>
      </c>
      <c r="E306" t="s">
        <v>1984</v>
      </c>
      <c r="F306" t="s">
        <v>96</v>
      </c>
    </row>
    <row r="307" spans="1:6" x14ac:dyDescent="0.25">
      <c r="A307">
        <v>301</v>
      </c>
      <c r="C307" t="s">
        <v>1883</v>
      </c>
      <c r="D307" t="s">
        <v>1985</v>
      </c>
      <c r="E307" t="s">
        <v>1986</v>
      </c>
      <c r="F307" t="s">
        <v>1987</v>
      </c>
    </row>
    <row r="308" spans="1:6" x14ac:dyDescent="0.25">
      <c r="A308">
        <v>302</v>
      </c>
      <c r="B308">
        <v>321</v>
      </c>
      <c r="C308" t="s">
        <v>1883</v>
      </c>
      <c r="D308" t="s">
        <v>1946</v>
      </c>
      <c r="E308" t="s">
        <v>1527</v>
      </c>
      <c r="F308" t="s">
        <v>1988</v>
      </c>
    </row>
    <row r="309" spans="1:6" x14ac:dyDescent="0.25">
      <c r="A309">
        <v>303</v>
      </c>
      <c r="B309">
        <v>337</v>
      </c>
      <c r="C309" t="s">
        <v>1883</v>
      </c>
      <c r="D309" t="s">
        <v>1946</v>
      </c>
      <c r="E309" t="s">
        <v>1989</v>
      </c>
      <c r="F309" t="s">
        <v>1990</v>
      </c>
    </row>
    <row r="310" spans="1:6" x14ac:dyDescent="0.25">
      <c r="A310">
        <v>304</v>
      </c>
      <c r="B310">
        <v>320</v>
      </c>
      <c r="C310" t="s">
        <v>1883</v>
      </c>
      <c r="D310" t="s">
        <v>1946</v>
      </c>
      <c r="E310" t="s">
        <v>1991</v>
      </c>
      <c r="F310" t="s">
        <v>1992</v>
      </c>
    </row>
    <row r="311" spans="1:6" x14ac:dyDescent="0.25">
      <c r="A311">
        <v>305</v>
      </c>
      <c r="B311">
        <v>341</v>
      </c>
      <c r="C311" t="s">
        <v>1883</v>
      </c>
      <c r="D311" t="s">
        <v>1993</v>
      </c>
      <c r="E311" t="s">
        <v>1403</v>
      </c>
      <c r="F311" t="s">
        <v>93</v>
      </c>
    </row>
    <row r="312" spans="1:6" x14ac:dyDescent="0.25">
      <c r="A312">
        <v>306</v>
      </c>
      <c r="B312">
        <v>342</v>
      </c>
      <c r="C312" t="s">
        <v>1883</v>
      </c>
      <c r="D312" t="s">
        <v>1993</v>
      </c>
      <c r="E312" t="s">
        <v>1994</v>
      </c>
      <c r="F312" t="s">
        <v>1995</v>
      </c>
    </row>
    <row r="313" spans="1:6" x14ac:dyDescent="0.25">
      <c r="A313">
        <v>307</v>
      </c>
      <c r="B313">
        <v>343</v>
      </c>
      <c r="C313" t="s">
        <v>1883</v>
      </c>
      <c r="D313" t="s">
        <v>1996</v>
      </c>
      <c r="E313" t="s">
        <v>1997</v>
      </c>
      <c r="F313" t="s">
        <v>1998</v>
      </c>
    </row>
    <row r="314" spans="1:6" x14ac:dyDescent="0.25">
      <c r="A314">
        <v>308</v>
      </c>
      <c r="B314">
        <v>345</v>
      </c>
      <c r="C314" t="s">
        <v>1883</v>
      </c>
      <c r="D314" t="s">
        <v>1999</v>
      </c>
      <c r="E314" t="s">
        <v>2000</v>
      </c>
      <c r="F314" t="s">
        <v>94</v>
      </c>
    </row>
    <row r="315" spans="1:6" x14ac:dyDescent="0.25">
      <c r="A315">
        <v>309</v>
      </c>
      <c r="B315">
        <v>348</v>
      </c>
      <c r="C315" t="s">
        <v>1883</v>
      </c>
      <c r="D315" t="s">
        <v>2001</v>
      </c>
      <c r="E315" t="s">
        <v>2002</v>
      </c>
      <c r="F315" t="s">
        <v>2003</v>
      </c>
    </row>
    <row r="316" spans="1:6" x14ac:dyDescent="0.25">
      <c r="A316">
        <v>310</v>
      </c>
      <c r="B316">
        <v>349</v>
      </c>
      <c r="C316" t="s">
        <v>1883</v>
      </c>
      <c r="D316" t="s">
        <v>2001</v>
      </c>
      <c r="E316" t="s">
        <v>2004</v>
      </c>
      <c r="F316" t="s">
        <v>2005</v>
      </c>
    </row>
    <row r="317" spans="1:6" x14ac:dyDescent="0.25">
      <c r="A317">
        <v>311</v>
      </c>
      <c r="B317">
        <v>350</v>
      </c>
      <c r="C317" t="s">
        <v>1883</v>
      </c>
      <c r="D317" t="s">
        <v>2006</v>
      </c>
      <c r="E317" t="s">
        <v>1505</v>
      </c>
      <c r="F317" t="s">
        <v>95</v>
      </c>
    </row>
    <row r="318" spans="1:6" x14ac:dyDescent="0.25">
      <c r="A318">
        <v>312</v>
      </c>
      <c r="B318">
        <v>351</v>
      </c>
      <c r="C318" t="s">
        <v>1883</v>
      </c>
      <c r="D318" t="s">
        <v>2006</v>
      </c>
      <c r="E318" t="s">
        <v>2007</v>
      </c>
      <c r="F318" t="s">
        <v>2008</v>
      </c>
    </row>
    <row r="319" spans="1:6" x14ac:dyDescent="0.25">
      <c r="A319">
        <v>313</v>
      </c>
      <c r="B319">
        <v>353</v>
      </c>
      <c r="C319" t="s">
        <v>1883</v>
      </c>
      <c r="D319" t="s">
        <v>2006</v>
      </c>
      <c r="E319" t="s">
        <v>2009</v>
      </c>
      <c r="F319" t="s">
        <v>2010</v>
      </c>
    </row>
    <row r="320" spans="1:6" x14ac:dyDescent="0.25">
      <c r="A320">
        <v>314</v>
      </c>
      <c r="B320">
        <v>357</v>
      </c>
      <c r="C320" t="s">
        <v>2011</v>
      </c>
      <c r="D320" t="s">
        <v>2012</v>
      </c>
      <c r="E320" t="s">
        <v>2013</v>
      </c>
      <c r="F320" t="s">
        <v>2014</v>
      </c>
    </row>
    <row r="321" spans="1:6" x14ac:dyDescent="0.25">
      <c r="A321">
        <v>315</v>
      </c>
      <c r="B321">
        <v>358</v>
      </c>
      <c r="C321" t="s">
        <v>2011</v>
      </c>
      <c r="D321" t="s">
        <v>2012</v>
      </c>
      <c r="E321" t="s">
        <v>2015</v>
      </c>
      <c r="F321" t="s">
        <v>2016</v>
      </c>
    </row>
    <row r="322" spans="1:6" x14ac:dyDescent="0.25">
      <c r="A322">
        <v>316</v>
      </c>
      <c r="B322">
        <v>359</v>
      </c>
      <c r="C322" t="s">
        <v>2011</v>
      </c>
      <c r="D322" t="s">
        <v>2012</v>
      </c>
      <c r="E322" t="s">
        <v>2017</v>
      </c>
      <c r="F322" t="s">
        <v>2018</v>
      </c>
    </row>
    <row r="323" spans="1:6" x14ac:dyDescent="0.25">
      <c r="A323">
        <v>317</v>
      </c>
      <c r="B323">
        <v>355</v>
      </c>
      <c r="C323" t="s">
        <v>2011</v>
      </c>
      <c r="D323" t="s">
        <v>2012</v>
      </c>
      <c r="E323" t="s">
        <v>2019</v>
      </c>
      <c r="F323" t="s">
        <v>2020</v>
      </c>
    </row>
    <row r="324" spans="1:6" x14ac:dyDescent="0.25">
      <c r="A324">
        <v>318</v>
      </c>
      <c r="B324">
        <v>356</v>
      </c>
      <c r="C324" t="s">
        <v>2011</v>
      </c>
      <c r="D324" t="s">
        <v>2012</v>
      </c>
      <c r="E324" t="s">
        <v>2021</v>
      </c>
      <c r="F324" t="s">
        <v>2022</v>
      </c>
    </row>
    <row r="325" spans="1:6" x14ac:dyDescent="0.25">
      <c r="A325">
        <v>319</v>
      </c>
      <c r="B325">
        <v>393</v>
      </c>
      <c r="C325" t="s">
        <v>2023</v>
      </c>
      <c r="D325" t="s">
        <v>2024</v>
      </c>
      <c r="E325" t="s">
        <v>2025</v>
      </c>
      <c r="F325" t="s">
        <v>2026</v>
      </c>
    </row>
    <row r="326" spans="1:6" x14ac:dyDescent="0.25">
      <c r="A326">
        <v>320</v>
      </c>
      <c r="B326">
        <v>394</v>
      </c>
      <c r="C326" t="s">
        <v>2023</v>
      </c>
      <c r="D326" t="s">
        <v>2024</v>
      </c>
      <c r="E326" t="s">
        <v>2027</v>
      </c>
      <c r="F326" t="s">
        <v>97</v>
      </c>
    </row>
    <row r="327" spans="1:6" x14ac:dyDescent="0.25">
      <c r="A327">
        <v>321</v>
      </c>
      <c r="B327">
        <v>391</v>
      </c>
      <c r="C327" t="s">
        <v>2023</v>
      </c>
      <c r="D327" t="s">
        <v>2028</v>
      </c>
      <c r="E327" t="s">
        <v>1919</v>
      </c>
      <c r="F327" t="s">
        <v>2029</v>
      </c>
    </row>
    <row r="328" spans="1:6" x14ac:dyDescent="0.25">
      <c r="A328">
        <v>322</v>
      </c>
      <c r="B328">
        <v>390</v>
      </c>
      <c r="C328" t="s">
        <v>2023</v>
      </c>
      <c r="D328" t="s">
        <v>2030</v>
      </c>
      <c r="E328" t="s">
        <v>2031</v>
      </c>
      <c r="F328" t="s">
        <v>2032</v>
      </c>
    </row>
    <row r="329" spans="1:6" x14ac:dyDescent="0.25">
      <c r="A329">
        <v>323</v>
      </c>
      <c r="B329">
        <v>388</v>
      </c>
      <c r="C329" t="s">
        <v>2023</v>
      </c>
      <c r="D329" t="s">
        <v>2030</v>
      </c>
      <c r="E329" t="s">
        <v>2033</v>
      </c>
      <c r="F329" t="s">
        <v>2034</v>
      </c>
    </row>
    <row r="330" spans="1:6" x14ac:dyDescent="0.25">
      <c r="A330">
        <v>324</v>
      </c>
      <c r="B330">
        <v>397</v>
      </c>
      <c r="C330" t="s">
        <v>2023</v>
      </c>
      <c r="D330" t="s">
        <v>2035</v>
      </c>
      <c r="E330" t="s">
        <v>2036</v>
      </c>
      <c r="F330" t="s">
        <v>2037</v>
      </c>
    </row>
    <row r="331" spans="1:6" x14ac:dyDescent="0.25">
      <c r="A331">
        <v>325</v>
      </c>
      <c r="B331">
        <v>396</v>
      </c>
      <c r="C331" t="s">
        <v>2023</v>
      </c>
      <c r="D331" t="s">
        <v>2035</v>
      </c>
      <c r="E331" t="s">
        <v>2038</v>
      </c>
      <c r="F331" t="s">
        <v>2039</v>
      </c>
    </row>
    <row r="332" spans="1:6" x14ac:dyDescent="0.25">
      <c r="A332">
        <v>326</v>
      </c>
      <c r="B332">
        <v>398</v>
      </c>
      <c r="C332" t="s">
        <v>2023</v>
      </c>
      <c r="D332" t="s">
        <v>2035</v>
      </c>
      <c r="E332" t="s">
        <v>2040</v>
      </c>
      <c r="F332" t="s">
        <v>2041</v>
      </c>
    </row>
    <row r="333" spans="1:6" x14ac:dyDescent="0.25">
      <c r="A333">
        <v>327</v>
      </c>
      <c r="B333">
        <v>399</v>
      </c>
      <c r="C333" t="s">
        <v>2023</v>
      </c>
      <c r="D333" t="s">
        <v>2035</v>
      </c>
      <c r="E333" t="s">
        <v>2042</v>
      </c>
      <c r="F333" t="s">
        <v>98</v>
      </c>
    </row>
    <row r="334" spans="1:6" x14ac:dyDescent="0.25">
      <c r="A334">
        <v>328</v>
      </c>
      <c r="B334">
        <v>402</v>
      </c>
      <c r="C334" t="s">
        <v>2023</v>
      </c>
      <c r="D334" t="s">
        <v>2035</v>
      </c>
      <c r="E334" t="s">
        <v>2043</v>
      </c>
      <c r="F334" t="s">
        <v>99</v>
      </c>
    </row>
    <row r="335" spans="1:6" x14ac:dyDescent="0.25">
      <c r="A335">
        <v>329</v>
      </c>
      <c r="B335">
        <v>403</v>
      </c>
      <c r="C335" t="s">
        <v>2023</v>
      </c>
      <c r="D335" t="s">
        <v>2035</v>
      </c>
      <c r="E335" t="s">
        <v>2044</v>
      </c>
      <c r="F335" t="s">
        <v>100</v>
      </c>
    </row>
    <row r="336" spans="1:6" x14ac:dyDescent="0.25">
      <c r="A336">
        <v>330</v>
      </c>
      <c r="B336">
        <v>405</v>
      </c>
      <c r="C336" t="s">
        <v>2023</v>
      </c>
      <c r="D336" t="s">
        <v>2035</v>
      </c>
      <c r="E336" t="s">
        <v>2045</v>
      </c>
      <c r="F336" t="s">
        <v>101</v>
      </c>
    </row>
    <row r="337" spans="1:6" x14ac:dyDescent="0.25">
      <c r="A337">
        <v>331</v>
      </c>
      <c r="B337">
        <v>406</v>
      </c>
      <c r="C337" t="s">
        <v>2023</v>
      </c>
      <c r="D337" t="s">
        <v>2035</v>
      </c>
      <c r="E337" t="s">
        <v>2046</v>
      </c>
      <c r="F337" t="s">
        <v>2047</v>
      </c>
    </row>
    <row r="338" spans="1:6" x14ac:dyDescent="0.25">
      <c r="A338">
        <v>332</v>
      </c>
      <c r="B338">
        <v>407</v>
      </c>
      <c r="C338" t="s">
        <v>2023</v>
      </c>
      <c r="D338" t="s">
        <v>2035</v>
      </c>
      <c r="E338" t="s">
        <v>2048</v>
      </c>
      <c r="F338" t="s">
        <v>102</v>
      </c>
    </row>
    <row r="339" spans="1:6" x14ac:dyDescent="0.25">
      <c r="A339">
        <v>333</v>
      </c>
      <c r="B339">
        <v>408</v>
      </c>
      <c r="C339" t="s">
        <v>2023</v>
      </c>
      <c r="D339" t="s">
        <v>2035</v>
      </c>
      <c r="E339" t="s">
        <v>2049</v>
      </c>
      <c r="F339" t="s">
        <v>103</v>
      </c>
    </row>
    <row r="340" spans="1:6" x14ac:dyDescent="0.25">
      <c r="A340">
        <v>334</v>
      </c>
      <c r="B340">
        <v>401</v>
      </c>
      <c r="C340" t="s">
        <v>2023</v>
      </c>
      <c r="D340" t="s">
        <v>2035</v>
      </c>
      <c r="E340" t="s">
        <v>2050</v>
      </c>
      <c r="F340" t="s">
        <v>2051</v>
      </c>
    </row>
    <row r="341" spans="1:6" x14ac:dyDescent="0.25">
      <c r="A341">
        <v>335</v>
      </c>
      <c r="B341">
        <v>400</v>
      </c>
      <c r="C341" t="s">
        <v>2023</v>
      </c>
      <c r="D341" t="s">
        <v>2035</v>
      </c>
      <c r="E341" t="s">
        <v>1351</v>
      </c>
      <c r="F341" t="s">
        <v>2052</v>
      </c>
    </row>
    <row r="342" spans="1:6" x14ac:dyDescent="0.25">
      <c r="A342">
        <v>336</v>
      </c>
      <c r="B342">
        <v>409</v>
      </c>
      <c r="C342" t="s">
        <v>2023</v>
      </c>
      <c r="D342" t="s">
        <v>2035</v>
      </c>
      <c r="E342" t="s">
        <v>2053</v>
      </c>
      <c r="F342" t="s">
        <v>104</v>
      </c>
    </row>
    <row r="343" spans="1:6" x14ac:dyDescent="0.25">
      <c r="A343">
        <v>337</v>
      </c>
      <c r="B343">
        <v>410</v>
      </c>
      <c r="C343" t="s">
        <v>2023</v>
      </c>
      <c r="D343" t="s">
        <v>2035</v>
      </c>
      <c r="E343" t="s">
        <v>2054</v>
      </c>
      <c r="F343" t="s">
        <v>105</v>
      </c>
    </row>
    <row r="344" spans="1:6" x14ac:dyDescent="0.25">
      <c r="A344">
        <v>338</v>
      </c>
      <c r="B344">
        <v>411</v>
      </c>
      <c r="C344" t="s">
        <v>2023</v>
      </c>
      <c r="D344" t="s">
        <v>2035</v>
      </c>
      <c r="E344" t="s">
        <v>2055</v>
      </c>
      <c r="F344" t="s">
        <v>2056</v>
      </c>
    </row>
    <row r="345" spans="1:6" x14ac:dyDescent="0.25">
      <c r="A345">
        <v>339</v>
      </c>
      <c r="B345">
        <v>384</v>
      </c>
      <c r="C345" t="s">
        <v>2023</v>
      </c>
      <c r="D345" t="s">
        <v>2057</v>
      </c>
      <c r="E345" t="s">
        <v>2058</v>
      </c>
      <c r="F345" t="s">
        <v>2059</v>
      </c>
    </row>
    <row r="346" spans="1:6" x14ac:dyDescent="0.25">
      <c r="A346">
        <v>340</v>
      </c>
      <c r="B346">
        <v>385</v>
      </c>
      <c r="C346" t="s">
        <v>2023</v>
      </c>
      <c r="D346" t="s">
        <v>2057</v>
      </c>
      <c r="E346" t="s">
        <v>2060</v>
      </c>
      <c r="F346" t="s">
        <v>2061</v>
      </c>
    </row>
    <row r="347" spans="1:6" x14ac:dyDescent="0.25">
      <c r="A347">
        <v>341</v>
      </c>
      <c r="B347">
        <v>392</v>
      </c>
      <c r="C347" t="s">
        <v>2023</v>
      </c>
      <c r="D347" t="s">
        <v>2062</v>
      </c>
      <c r="E347" t="s">
        <v>2063</v>
      </c>
      <c r="F347" t="s">
        <v>2064</v>
      </c>
    </row>
    <row r="348" spans="1:6" x14ac:dyDescent="0.25">
      <c r="A348">
        <v>342</v>
      </c>
      <c r="B348">
        <v>387</v>
      </c>
      <c r="C348" t="s">
        <v>2023</v>
      </c>
      <c r="D348" t="s">
        <v>2065</v>
      </c>
      <c r="E348" t="s">
        <v>2066</v>
      </c>
      <c r="F348" t="s">
        <v>2067</v>
      </c>
    </row>
    <row r="349" spans="1:6" x14ac:dyDescent="0.25">
      <c r="A349">
        <v>343</v>
      </c>
      <c r="B349">
        <v>386</v>
      </c>
      <c r="C349" t="s">
        <v>2023</v>
      </c>
      <c r="D349" t="s">
        <v>2068</v>
      </c>
      <c r="E349" t="s">
        <v>2069</v>
      </c>
      <c r="F349" t="s">
        <v>2070</v>
      </c>
    </row>
    <row r="350" spans="1:6" x14ac:dyDescent="0.25">
      <c r="A350">
        <v>344</v>
      </c>
      <c r="B350">
        <v>420</v>
      </c>
      <c r="C350" t="s">
        <v>2023</v>
      </c>
      <c r="D350" t="s">
        <v>2071</v>
      </c>
      <c r="E350" t="s">
        <v>2072</v>
      </c>
      <c r="F350" t="s">
        <v>2073</v>
      </c>
    </row>
    <row r="351" spans="1:6" x14ac:dyDescent="0.25">
      <c r="A351">
        <v>345</v>
      </c>
      <c r="B351">
        <v>421</v>
      </c>
      <c r="C351" t="s">
        <v>2023</v>
      </c>
      <c r="D351" t="s">
        <v>2074</v>
      </c>
      <c r="E351" t="s">
        <v>2075</v>
      </c>
      <c r="F351" t="s">
        <v>2076</v>
      </c>
    </row>
    <row r="352" spans="1:6" x14ac:dyDescent="0.25">
      <c r="A352">
        <v>346</v>
      </c>
      <c r="B352">
        <v>429</v>
      </c>
      <c r="C352" t="s">
        <v>2023</v>
      </c>
      <c r="D352" t="s">
        <v>2077</v>
      </c>
      <c r="E352" t="s">
        <v>2078</v>
      </c>
      <c r="F352" t="s">
        <v>2079</v>
      </c>
    </row>
    <row r="353" spans="1:6" x14ac:dyDescent="0.25">
      <c r="A353">
        <v>347</v>
      </c>
      <c r="B353">
        <v>431</v>
      </c>
      <c r="C353" t="s">
        <v>2023</v>
      </c>
      <c r="D353" t="s">
        <v>2077</v>
      </c>
      <c r="E353" t="s">
        <v>1794</v>
      </c>
      <c r="F353" t="s">
        <v>2080</v>
      </c>
    </row>
    <row r="354" spans="1:6" x14ac:dyDescent="0.25">
      <c r="A354">
        <v>348</v>
      </c>
      <c r="B354">
        <v>430</v>
      </c>
      <c r="C354" t="s">
        <v>2023</v>
      </c>
      <c r="D354" t="s">
        <v>2077</v>
      </c>
      <c r="E354" t="s">
        <v>2081</v>
      </c>
      <c r="F354" t="s">
        <v>2082</v>
      </c>
    </row>
    <row r="355" spans="1:6" x14ac:dyDescent="0.25">
      <c r="A355">
        <v>349</v>
      </c>
      <c r="B355">
        <v>425</v>
      </c>
      <c r="C355" t="s">
        <v>2023</v>
      </c>
      <c r="D355" t="s">
        <v>2083</v>
      </c>
      <c r="E355" t="s">
        <v>2084</v>
      </c>
      <c r="F355" t="s">
        <v>2085</v>
      </c>
    </row>
    <row r="356" spans="1:6" x14ac:dyDescent="0.25">
      <c r="A356">
        <v>350</v>
      </c>
      <c r="B356">
        <v>426</v>
      </c>
      <c r="C356" t="s">
        <v>2023</v>
      </c>
      <c r="D356" t="s">
        <v>2083</v>
      </c>
      <c r="E356" t="s">
        <v>2086</v>
      </c>
      <c r="F356" t="s">
        <v>2087</v>
      </c>
    </row>
    <row r="357" spans="1:6" x14ac:dyDescent="0.25">
      <c r="A357">
        <v>351</v>
      </c>
      <c r="B357">
        <v>427</v>
      </c>
      <c r="C357" t="s">
        <v>2023</v>
      </c>
      <c r="D357" t="s">
        <v>2083</v>
      </c>
      <c r="E357" t="s">
        <v>2088</v>
      </c>
      <c r="F357" t="s">
        <v>2089</v>
      </c>
    </row>
    <row r="358" spans="1:6" x14ac:dyDescent="0.25">
      <c r="A358">
        <v>352</v>
      </c>
      <c r="B358">
        <v>428</v>
      </c>
      <c r="C358" t="s">
        <v>2023</v>
      </c>
      <c r="D358" t="s">
        <v>2083</v>
      </c>
      <c r="E358" t="s">
        <v>2090</v>
      </c>
      <c r="F358" t="s">
        <v>2091</v>
      </c>
    </row>
    <row r="359" spans="1:6" x14ac:dyDescent="0.25">
      <c r="A359">
        <v>353</v>
      </c>
      <c r="B359">
        <v>418</v>
      </c>
      <c r="C359" t="s">
        <v>2023</v>
      </c>
      <c r="D359" t="s">
        <v>2092</v>
      </c>
      <c r="E359" t="s">
        <v>2093</v>
      </c>
      <c r="F359" t="s">
        <v>2094</v>
      </c>
    </row>
    <row r="360" spans="1:6" x14ac:dyDescent="0.25">
      <c r="A360">
        <v>354</v>
      </c>
      <c r="B360">
        <v>417</v>
      </c>
      <c r="C360" t="s">
        <v>2023</v>
      </c>
      <c r="D360" t="s">
        <v>2095</v>
      </c>
      <c r="E360" t="s">
        <v>2096</v>
      </c>
      <c r="F360" t="s">
        <v>2097</v>
      </c>
    </row>
    <row r="361" spans="1:6" x14ac:dyDescent="0.25">
      <c r="A361">
        <v>355</v>
      </c>
      <c r="B361">
        <v>416</v>
      </c>
      <c r="C361" t="s">
        <v>2023</v>
      </c>
      <c r="D361" t="s">
        <v>2095</v>
      </c>
      <c r="E361" t="s">
        <v>2098</v>
      </c>
      <c r="F361" t="s">
        <v>2099</v>
      </c>
    </row>
    <row r="362" spans="1:6" x14ac:dyDescent="0.25">
      <c r="A362">
        <v>356</v>
      </c>
      <c r="B362">
        <v>415</v>
      </c>
      <c r="C362" t="s">
        <v>2023</v>
      </c>
      <c r="D362" t="s">
        <v>2095</v>
      </c>
      <c r="E362" t="s">
        <v>2100</v>
      </c>
      <c r="F362" t="s">
        <v>2101</v>
      </c>
    </row>
    <row r="363" spans="1:6" x14ac:dyDescent="0.25">
      <c r="A363">
        <v>357</v>
      </c>
      <c r="B363">
        <v>419</v>
      </c>
      <c r="C363" t="s">
        <v>2023</v>
      </c>
      <c r="D363" t="s">
        <v>2102</v>
      </c>
      <c r="E363" t="s">
        <v>2103</v>
      </c>
      <c r="F363" t="s">
        <v>2104</v>
      </c>
    </row>
    <row r="364" spans="1:6" x14ac:dyDescent="0.25">
      <c r="A364">
        <v>358</v>
      </c>
      <c r="B364">
        <v>423</v>
      </c>
      <c r="C364" t="s">
        <v>2023</v>
      </c>
      <c r="D364" t="s">
        <v>2105</v>
      </c>
      <c r="E364" t="s">
        <v>2106</v>
      </c>
      <c r="F364" t="s">
        <v>2107</v>
      </c>
    </row>
    <row r="365" spans="1:6" x14ac:dyDescent="0.25">
      <c r="A365">
        <v>359</v>
      </c>
      <c r="B365">
        <v>422</v>
      </c>
      <c r="C365" t="s">
        <v>2023</v>
      </c>
      <c r="D365" t="s">
        <v>2105</v>
      </c>
      <c r="E365" t="s">
        <v>2108</v>
      </c>
      <c r="F365" t="s">
        <v>2109</v>
      </c>
    </row>
    <row r="366" spans="1:6" x14ac:dyDescent="0.25">
      <c r="A366">
        <v>360</v>
      </c>
      <c r="B366">
        <v>413</v>
      </c>
      <c r="C366" t="s">
        <v>2023</v>
      </c>
      <c r="D366" t="s">
        <v>2110</v>
      </c>
      <c r="E366" t="s">
        <v>2111</v>
      </c>
      <c r="F366" t="s">
        <v>2112</v>
      </c>
    </row>
    <row r="367" spans="1:6" x14ac:dyDescent="0.25">
      <c r="A367">
        <v>361</v>
      </c>
      <c r="B367">
        <v>414</v>
      </c>
      <c r="C367" t="s">
        <v>2023</v>
      </c>
      <c r="D367" t="s">
        <v>2110</v>
      </c>
      <c r="E367" t="s">
        <v>1919</v>
      </c>
      <c r="F367" t="s">
        <v>2113</v>
      </c>
    </row>
    <row r="368" spans="1:6" x14ac:dyDescent="0.25">
      <c r="A368">
        <v>362</v>
      </c>
      <c r="B368">
        <v>432</v>
      </c>
      <c r="C368" t="s">
        <v>2023</v>
      </c>
      <c r="D368" t="s">
        <v>2114</v>
      </c>
      <c r="E368" t="s">
        <v>2108</v>
      </c>
      <c r="F368" t="s">
        <v>2115</v>
      </c>
    </row>
    <row r="369" spans="1:6" x14ac:dyDescent="0.25">
      <c r="A369">
        <v>363</v>
      </c>
      <c r="B369">
        <v>360</v>
      </c>
      <c r="C369" t="s">
        <v>2116</v>
      </c>
      <c r="D369" t="s">
        <v>2117</v>
      </c>
      <c r="E369" t="s">
        <v>2118</v>
      </c>
      <c r="F369" t="s">
        <v>2119</v>
      </c>
    </row>
    <row r="370" spans="1:6" x14ac:dyDescent="0.25">
      <c r="A370">
        <v>364</v>
      </c>
      <c r="B370">
        <v>361</v>
      </c>
      <c r="C370" t="s">
        <v>2116</v>
      </c>
      <c r="D370" t="s">
        <v>2120</v>
      </c>
      <c r="E370" t="s">
        <v>2121</v>
      </c>
      <c r="F370" t="s">
        <v>2122</v>
      </c>
    </row>
    <row r="371" spans="1:6" x14ac:dyDescent="0.25">
      <c r="A371">
        <v>365</v>
      </c>
      <c r="B371">
        <v>362</v>
      </c>
      <c r="C371" t="s">
        <v>2116</v>
      </c>
      <c r="D371" t="s">
        <v>2120</v>
      </c>
      <c r="E371" t="s">
        <v>2123</v>
      </c>
      <c r="F371" t="s">
        <v>2124</v>
      </c>
    </row>
    <row r="372" spans="1:6" x14ac:dyDescent="0.25">
      <c r="A372">
        <v>366</v>
      </c>
      <c r="B372">
        <v>363</v>
      </c>
      <c r="C372" t="s">
        <v>2116</v>
      </c>
      <c r="D372" t="s">
        <v>2125</v>
      </c>
      <c r="E372" t="s">
        <v>2126</v>
      </c>
      <c r="F372" t="s">
        <v>2127</v>
      </c>
    </row>
    <row r="373" spans="1:6" x14ac:dyDescent="0.25">
      <c r="A373">
        <v>367</v>
      </c>
      <c r="B373">
        <v>364</v>
      </c>
      <c r="C373" t="s">
        <v>2116</v>
      </c>
      <c r="D373" t="s">
        <v>2128</v>
      </c>
      <c r="E373" t="s">
        <v>2129</v>
      </c>
      <c r="F373" t="s">
        <v>2130</v>
      </c>
    </row>
    <row r="374" spans="1:6" x14ac:dyDescent="0.25">
      <c r="A374">
        <v>368</v>
      </c>
      <c r="B374">
        <v>365</v>
      </c>
      <c r="C374" t="s">
        <v>2116</v>
      </c>
      <c r="D374" t="s">
        <v>2131</v>
      </c>
      <c r="E374" t="s">
        <v>2132</v>
      </c>
      <c r="F374" t="s">
        <v>2133</v>
      </c>
    </row>
    <row r="375" spans="1:6" x14ac:dyDescent="0.25">
      <c r="A375">
        <v>369</v>
      </c>
      <c r="B375">
        <v>366</v>
      </c>
      <c r="C375" t="s">
        <v>2116</v>
      </c>
      <c r="D375" t="s">
        <v>2131</v>
      </c>
      <c r="E375" t="s">
        <v>2134</v>
      </c>
      <c r="F375" t="s">
        <v>2135</v>
      </c>
    </row>
    <row r="376" spans="1:6" x14ac:dyDescent="0.25">
      <c r="A376">
        <v>370</v>
      </c>
      <c r="B376">
        <v>368</v>
      </c>
      <c r="C376" t="s">
        <v>2116</v>
      </c>
      <c r="D376" t="s">
        <v>2136</v>
      </c>
      <c r="E376" t="s">
        <v>2137</v>
      </c>
      <c r="F376" t="s">
        <v>2138</v>
      </c>
    </row>
    <row r="377" spans="1:6" x14ac:dyDescent="0.25">
      <c r="A377">
        <v>370.5</v>
      </c>
      <c r="B377">
        <v>367</v>
      </c>
      <c r="C377" t="s">
        <v>2116</v>
      </c>
      <c r="D377" t="s">
        <v>2136</v>
      </c>
      <c r="E377" t="s">
        <v>1734</v>
      </c>
      <c r="F377" t="s">
        <v>2139</v>
      </c>
    </row>
    <row r="378" spans="1:6" x14ac:dyDescent="0.25">
      <c r="A378">
        <v>371</v>
      </c>
      <c r="B378">
        <v>369</v>
      </c>
      <c r="C378" t="s">
        <v>2116</v>
      </c>
      <c r="D378" t="s">
        <v>2136</v>
      </c>
      <c r="E378" t="s">
        <v>2060</v>
      </c>
      <c r="F378" t="s">
        <v>2140</v>
      </c>
    </row>
    <row r="379" spans="1:6" x14ac:dyDescent="0.25">
      <c r="A379">
        <v>372</v>
      </c>
      <c r="B379">
        <v>371</v>
      </c>
      <c r="C379" t="s">
        <v>2116</v>
      </c>
      <c r="D379" t="s">
        <v>2141</v>
      </c>
      <c r="E379" t="s">
        <v>2142</v>
      </c>
      <c r="F379" t="s">
        <v>2143</v>
      </c>
    </row>
    <row r="380" spans="1:6" x14ac:dyDescent="0.25">
      <c r="A380">
        <v>373</v>
      </c>
      <c r="B380">
        <v>372</v>
      </c>
      <c r="C380" t="s">
        <v>2116</v>
      </c>
      <c r="D380" t="s">
        <v>2141</v>
      </c>
      <c r="E380" t="s">
        <v>2144</v>
      </c>
      <c r="F380" t="s">
        <v>2145</v>
      </c>
    </row>
    <row r="381" spans="1:6" x14ac:dyDescent="0.25">
      <c r="A381">
        <v>374</v>
      </c>
      <c r="B381">
        <v>373</v>
      </c>
      <c r="C381" t="s">
        <v>2116</v>
      </c>
      <c r="D381" t="s">
        <v>2141</v>
      </c>
      <c r="E381" t="s">
        <v>2146</v>
      </c>
      <c r="F381" t="s">
        <v>2147</v>
      </c>
    </row>
    <row r="382" spans="1:6" x14ac:dyDescent="0.25">
      <c r="A382">
        <v>375</v>
      </c>
      <c r="B382">
        <v>374</v>
      </c>
      <c r="C382" t="s">
        <v>2116</v>
      </c>
      <c r="D382" t="s">
        <v>2148</v>
      </c>
      <c r="E382" t="s">
        <v>2096</v>
      </c>
      <c r="F382" t="s">
        <v>2149</v>
      </c>
    </row>
    <row r="383" spans="1:6" x14ac:dyDescent="0.25">
      <c r="A383">
        <v>376</v>
      </c>
      <c r="B383">
        <v>375</v>
      </c>
      <c r="C383" t="s">
        <v>2116</v>
      </c>
      <c r="D383" t="s">
        <v>2150</v>
      </c>
      <c r="E383" t="s">
        <v>2151</v>
      </c>
      <c r="F383" t="s">
        <v>2152</v>
      </c>
    </row>
    <row r="384" spans="1:6" x14ac:dyDescent="0.25">
      <c r="A384">
        <v>377</v>
      </c>
      <c r="B384">
        <v>376</v>
      </c>
      <c r="C384" t="s">
        <v>2116</v>
      </c>
      <c r="D384" t="s">
        <v>2150</v>
      </c>
      <c r="E384" t="s">
        <v>1953</v>
      </c>
      <c r="F384" t="s">
        <v>2153</v>
      </c>
    </row>
    <row r="385" spans="1:6" x14ac:dyDescent="0.25">
      <c r="A385">
        <v>378</v>
      </c>
      <c r="B385">
        <v>377</v>
      </c>
      <c r="C385" t="s">
        <v>2116</v>
      </c>
      <c r="D385" t="s">
        <v>2150</v>
      </c>
      <c r="E385" t="s">
        <v>2154</v>
      </c>
      <c r="F385" t="s">
        <v>2155</v>
      </c>
    </row>
    <row r="386" spans="1:6" x14ac:dyDescent="0.25">
      <c r="A386">
        <v>379</v>
      </c>
      <c r="B386">
        <v>378</v>
      </c>
      <c r="C386" t="s">
        <v>2116</v>
      </c>
      <c r="D386" t="s">
        <v>2150</v>
      </c>
      <c r="E386" t="s">
        <v>2156</v>
      </c>
      <c r="F386" t="s">
        <v>2157</v>
      </c>
    </row>
    <row r="387" spans="1:6" x14ac:dyDescent="0.25">
      <c r="A387">
        <v>380</v>
      </c>
      <c r="B387">
        <v>379</v>
      </c>
      <c r="C387" t="s">
        <v>2116</v>
      </c>
      <c r="D387" t="s">
        <v>2158</v>
      </c>
      <c r="E387" t="s">
        <v>2159</v>
      </c>
      <c r="F387" t="s">
        <v>2160</v>
      </c>
    </row>
    <row r="388" spans="1:6" x14ac:dyDescent="0.25">
      <c r="A388">
        <v>381</v>
      </c>
      <c r="B388">
        <v>382</v>
      </c>
      <c r="C388" t="s">
        <v>2116</v>
      </c>
      <c r="D388" t="s">
        <v>2161</v>
      </c>
      <c r="E388" t="s">
        <v>2162</v>
      </c>
      <c r="F388" t="s">
        <v>2163</v>
      </c>
    </row>
    <row r="389" spans="1:6" x14ac:dyDescent="0.25">
      <c r="A389">
        <v>382</v>
      </c>
      <c r="B389">
        <v>380</v>
      </c>
      <c r="C389" t="s">
        <v>2116</v>
      </c>
      <c r="D389" t="s">
        <v>2161</v>
      </c>
      <c r="E389" t="s">
        <v>1330</v>
      </c>
      <c r="F389" t="s">
        <v>2164</v>
      </c>
    </row>
    <row r="390" spans="1:6" x14ac:dyDescent="0.25">
      <c r="A390">
        <v>383</v>
      </c>
      <c r="B390">
        <v>381</v>
      </c>
      <c r="C390" t="s">
        <v>2116</v>
      </c>
      <c r="D390" t="s">
        <v>2161</v>
      </c>
      <c r="E390" t="s">
        <v>2165</v>
      </c>
      <c r="F390" t="s">
        <v>2166</v>
      </c>
    </row>
    <row r="391" spans="1:6" x14ac:dyDescent="0.25">
      <c r="A391">
        <v>384</v>
      </c>
      <c r="B391">
        <v>433</v>
      </c>
      <c r="C391" t="s">
        <v>2167</v>
      </c>
      <c r="D391" t="s">
        <v>2168</v>
      </c>
      <c r="E391" t="s">
        <v>2169</v>
      </c>
      <c r="F391" t="s">
        <v>106</v>
      </c>
    </row>
    <row r="392" spans="1:6" x14ac:dyDescent="0.25">
      <c r="A392">
        <v>385</v>
      </c>
      <c r="B392">
        <v>434</v>
      </c>
      <c r="C392" t="s">
        <v>2167</v>
      </c>
      <c r="D392" t="s">
        <v>2170</v>
      </c>
      <c r="E392" t="s">
        <v>2171</v>
      </c>
      <c r="F392" t="s">
        <v>2172</v>
      </c>
    </row>
    <row r="393" spans="1:6" x14ac:dyDescent="0.25">
      <c r="A393">
        <v>386</v>
      </c>
      <c r="B393">
        <v>435</v>
      </c>
      <c r="C393" t="s">
        <v>2167</v>
      </c>
      <c r="D393" t="s">
        <v>2170</v>
      </c>
      <c r="E393" t="s">
        <v>2173</v>
      </c>
      <c r="F393" t="s">
        <v>2174</v>
      </c>
    </row>
    <row r="394" spans="1:6" x14ac:dyDescent="0.25">
      <c r="A394">
        <v>387</v>
      </c>
      <c r="B394">
        <v>436</v>
      </c>
      <c r="C394" t="s">
        <v>2167</v>
      </c>
      <c r="D394" t="s">
        <v>2170</v>
      </c>
      <c r="E394" t="s">
        <v>2175</v>
      </c>
      <c r="F394" t="s">
        <v>2176</v>
      </c>
    </row>
    <row r="395" spans="1:6" x14ac:dyDescent="0.25">
      <c r="A395">
        <v>388</v>
      </c>
      <c r="B395">
        <v>437</v>
      </c>
      <c r="C395" t="s">
        <v>2167</v>
      </c>
      <c r="D395" t="s">
        <v>2170</v>
      </c>
      <c r="E395" t="s">
        <v>2177</v>
      </c>
      <c r="F395" t="s">
        <v>2178</v>
      </c>
    </row>
    <row r="396" spans="1:6" x14ac:dyDescent="0.25">
      <c r="A396">
        <v>389</v>
      </c>
      <c r="B396">
        <v>440</v>
      </c>
      <c r="C396" t="s">
        <v>2167</v>
      </c>
      <c r="D396" t="s">
        <v>2179</v>
      </c>
      <c r="E396" t="s">
        <v>2180</v>
      </c>
      <c r="F396" t="s">
        <v>107</v>
      </c>
    </row>
    <row r="397" spans="1:6" x14ac:dyDescent="0.25">
      <c r="A397">
        <v>390</v>
      </c>
      <c r="C397" t="s">
        <v>2167</v>
      </c>
      <c r="D397" t="s">
        <v>2179</v>
      </c>
      <c r="E397" t="s">
        <v>2181</v>
      </c>
      <c r="F397" t="s">
        <v>2182</v>
      </c>
    </row>
    <row r="398" spans="1:6" x14ac:dyDescent="0.25">
      <c r="A398">
        <v>391</v>
      </c>
      <c r="B398">
        <v>441</v>
      </c>
      <c r="C398" t="s">
        <v>2167</v>
      </c>
      <c r="D398" t="s">
        <v>2179</v>
      </c>
      <c r="E398" t="s">
        <v>2183</v>
      </c>
      <c r="F398" t="s">
        <v>2184</v>
      </c>
    </row>
    <row r="399" spans="1:6" x14ac:dyDescent="0.25">
      <c r="A399">
        <v>392</v>
      </c>
      <c r="B399">
        <v>449</v>
      </c>
      <c r="C399" t="s">
        <v>2167</v>
      </c>
      <c r="D399" t="s">
        <v>2185</v>
      </c>
      <c r="E399" t="s">
        <v>2186</v>
      </c>
      <c r="F399" t="s">
        <v>2187</v>
      </c>
    </row>
    <row r="400" spans="1:6" x14ac:dyDescent="0.25">
      <c r="A400">
        <v>393</v>
      </c>
      <c r="B400">
        <v>450</v>
      </c>
      <c r="C400" t="s">
        <v>2167</v>
      </c>
      <c r="D400" t="s">
        <v>2185</v>
      </c>
      <c r="E400" t="s">
        <v>2188</v>
      </c>
      <c r="F400" t="s">
        <v>2189</v>
      </c>
    </row>
    <row r="401" spans="1:6" x14ac:dyDescent="0.25">
      <c r="A401">
        <v>394</v>
      </c>
      <c r="B401">
        <v>451</v>
      </c>
      <c r="C401" t="s">
        <v>2167</v>
      </c>
      <c r="D401" t="s">
        <v>2185</v>
      </c>
      <c r="E401" t="s">
        <v>2190</v>
      </c>
      <c r="F401" t="s">
        <v>108</v>
      </c>
    </row>
    <row r="402" spans="1:6" x14ac:dyDescent="0.25">
      <c r="A402">
        <v>395</v>
      </c>
      <c r="B402">
        <v>442</v>
      </c>
      <c r="C402" t="s">
        <v>2167</v>
      </c>
      <c r="D402" t="s">
        <v>2191</v>
      </c>
      <c r="E402" t="s">
        <v>2192</v>
      </c>
      <c r="F402" t="s">
        <v>2193</v>
      </c>
    </row>
    <row r="403" spans="1:6" x14ac:dyDescent="0.25">
      <c r="A403">
        <v>396</v>
      </c>
      <c r="B403">
        <v>443</v>
      </c>
      <c r="C403" t="s">
        <v>2167</v>
      </c>
      <c r="D403" t="s">
        <v>2194</v>
      </c>
      <c r="E403" t="s">
        <v>2195</v>
      </c>
      <c r="F403" t="s">
        <v>2196</v>
      </c>
    </row>
    <row r="404" spans="1:6" x14ac:dyDescent="0.25">
      <c r="A404">
        <v>397</v>
      </c>
      <c r="B404">
        <v>444</v>
      </c>
      <c r="C404" t="s">
        <v>2167</v>
      </c>
      <c r="D404" t="s">
        <v>2194</v>
      </c>
      <c r="E404" t="s">
        <v>2197</v>
      </c>
      <c r="F404" t="s">
        <v>2198</v>
      </c>
    </row>
    <row r="405" spans="1:6" x14ac:dyDescent="0.25">
      <c r="A405">
        <v>398</v>
      </c>
      <c r="B405">
        <v>445</v>
      </c>
      <c r="C405" t="s">
        <v>2167</v>
      </c>
      <c r="D405" t="s">
        <v>2194</v>
      </c>
      <c r="E405" t="s">
        <v>2199</v>
      </c>
      <c r="F405" t="s">
        <v>2200</v>
      </c>
    </row>
    <row r="406" spans="1:6" x14ac:dyDescent="0.25">
      <c r="A406">
        <v>399</v>
      </c>
      <c r="B406">
        <v>448</v>
      </c>
      <c r="C406" t="s">
        <v>2167</v>
      </c>
      <c r="D406" t="s">
        <v>2201</v>
      </c>
      <c r="E406" t="s">
        <v>2202</v>
      </c>
      <c r="F406" t="s">
        <v>2203</v>
      </c>
    </row>
    <row r="407" spans="1:6" x14ac:dyDescent="0.25">
      <c r="A407">
        <v>400</v>
      </c>
      <c r="B407">
        <v>447</v>
      </c>
      <c r="C407" t="s">
        <v>2167</v>
      </c>
      <c r="D407" t="s">
        <v>2204</v>
      </c>
      <c r="E407" t="s">
        <v>2205</v>
      </c>
      <c r="F407" t="s">
        <v>2206</v>
      </c>
    </row>
    <row r="408" spans="1:6" x14ac:dyDescent="0.25">
      <c r="A408">
        <v>401</v>
      </c>
      <c r="B408">
        <v>446</v>
      </c>
      <c r="C408" t="s">
        <v>2167</v>
      </c>
      <c r="D408" t="s">
        <v>2204</v>
      </c>
      <c r="E408" t="s">
        <v>2207</v>
      </c>
      <c r="F408" t="s">
        <v>2208</v>
      </c>
    </row>
    <row r="409" spans="1:6" x14ac:dyDescent="0.25">
      <c r="A409">
        <v>402</v>
      </c>
      <c r="B409">
        <v>569</v>
      </c>
      <c r="C409" t="s">
        <v>2209</v>
      </c>
      <c r="D409" t="s">
        <v>2210</v>
      </c>
      <c r="E409" t="s">
        <v>2211</v>
      </c>
      <c r="F409" t="s">
        <v>2212</v>
      </c>
    </row>
    <row r="410" spans="1:6" x14ac:dyDescent="0.25">
      <c r="A410">
        <v>403</v>
      </c>
      <c r="B410">
        <v>572</v>
      </c>
      <c r="C410" t="s">
        <v>2209</v>
      </c>
      <c r="D410" t="s">
        <v>2213</v>
      </c>
      <c r="E410" t="s">
        <v>2214</v>
      </c>
      <c r="F410" t="s">
        <v>2215</v>
      </c>
    </row>
    <row r="411" spans="1:6" x14ac:dyDescent="0.25">
      <c r="A411">
        <v>404</v>
      </c>
      <c r="B411">
        <v>575</v>
      </c>
      <c r="C411" t="s">
        <v>2209</v>
      </c>
      <c r="D411" t="s">
        <v>2216</v>
      </c>
      <c r="E411" t="s">
        <v>2217</v>
      </c>
      <c r="F411" t="s">
        <v>2218</v>
      </c>
    </row>
    <row r="412" spans="1:6" x14ac:dyDescent="0.25">
      <c r="A412">
        <v>405</v>
      </c>
      <c r="B412">
        <v>576</v>
      </c>
      <c r="C412" t="s">
        <v>2209</v>
      </c>
      <c r="D412" t="s">
        <v>2219</v>
      </c>
      <c r="E412" t="s">
        <v>2220</v>
      </c>
      <c r="F412" t="s">
        <v>2221</v>
      </c>
    </row>
    <row r="413" spans="1:6" x14ac:dyDescent="0.25">
      <c r="A413">
        <v>405.5</v>
      </c>
      <c r="C413" t="s">
        <v>2209</v>
      </c>
      <c r="D413" t="s">
        <v>2219</v>
      </c>
      <c r="E413" t="s">
        <v>2222</v>
      </c>
      <c r="F413" t="s">
        <v>2223</v>
      </c>
    </row>
    <row r="414" spans="1:6" x14ac:dyDescent="0.25">
      <c r="A414">
        <v>406</v>
      </c>
      <c r="C414" t="s">
        <v>2209</v>
      </c>
      <c r="D414" t="s">
        <v>2219</v>
      </c>
      <c r="E414" t="s">
        <v>2224</v>
      </c>
      <c r="F414" t="s">
        <v>2225</v>
      </c>
    </row>
    <row r="415" spans="1:6" x14ac:dyDescent="0.25">
      <c r="A415">
        <v>407</v>
      </c>
      <c r="B415">
        <v>577</v>
      </c>
      <c r="C415" t="s">
        <v>2209</v>
      </c>
      <c r="D415" t="s">
        <v>2226</v>
      </c>
      <c r="E415" t="s">
        <v>2227</v>
      </c>
      <c r="F415" t="s">
        <v>2228</v>
      </c>
    </row>
    <row r="416" spans="1:6" x14ac:dyDescent="0.25">
      <c r="A416">
        <v>408</v>
      </c>
      <c r="C416" t="s">
        <v>2209</v>
      </c>
      <c r="D416" t="s">
        <v>2226</v>
      </c>
      <c r="E416" t="s">
        <v>2229</v>
      </c>
      <c r="F416" t="s">
        <v>2230</v>
      </c>
    </row>
    <row r="417" spans="1:6" x14ac:dyDescent="0.25">
      <c r="A417">
        <v>409</v>
      </c>
      <c r="C417" t="s">
        <v>2209</v>
      </c>
      <c r="D417" t="s">
        <v>2226</v>
      </c>
      <c r="E417" t="s">
        <v>2231</v>
      </c>
      <c r="F417" t="s">
        <v>2232</v>
      </c>
    </row>
    <row r="418" spans="1:6" x14ac:dyDescent="0.25">
      <c r="A418">
        <v>410</v>
      </c>
      <c r="B418">
        <v>452</v>
      </c>
      <c r="C418" t="s">
        <v>2233</v>
      </c>
      <c r="D418" t="s">
        <v>2234</v>
      </c>
      <c r="E418" t="s">
        <v>2235</v>
      </c>
      <c r="F418" t="s">
        <v>2236</v>
      </c>
    </row>
    <row r="419" spans="1:6" x14ac:dyDescent="0.25">
      <c r="A419">
        <v>411</v>
      </c>
      <c r="B419">
        <v>453</v>
      </c>
      <c r="C419" t="s">
        <v>2233</v>
      </c>
      <c r="D419" t="s">
        <v>2234</v>
      </c>
      <c r="E419" t="s">
        <v>2237</v>
      </c>
      <c r="F419" t="s">
        <v>2238</v>
      </c>
    </row>
    <row r="420" spans="1:6" x14ac:dyDescent="0.25">
      <c r="A420">
        <v>412</v>
      </c>
      <c r="B420">
        <v>456</v>
      </c>
      <c r="C420" t="s">
        <v>2233</v>
      </c>
      <c r="D420" t="s">
        <v>2239</v>
      </c>
      <c r="E420" t="s">
        <v>2240</v>
      </c>
      <c r="F420" t="s">
        <v>2241</v>
      </c>
    </row>
    <row r="421" spans="1:6" x14ac:dyDescent="0.25">
      <c r="A421">
        <v>413</v>
      </c>
      <c r="B421">
        <v>454</v>
      </c>
      <c r="C421" t="s">
        <v>2233</v>
      </c>
      <c r="D421" t="s">
        <v>2239</v>
      </c>
      <c r="E421" t="s">
        <v>1930</v>
      </c>
      <c r="F421" t="s">
        <v>2242</v>
      </c>
    </row>
    <row r="422" spans="1:6" x14ac:dyDescent="0.25">
      <c r="A422">
        <v>414</v>
      </c>
      <c r="B422">
        <v>455</v>
      </c>
      <c r="C422" t="s">
        <v>2233</v>
      </c>
      <c r="D422" t="s">
        <v>2239</v>
      </c>
      <c r="E422" t="s">
        <v>2004</v>
      </c>
      <c r="F422" t="s">
        <v>2243</v>
      </c>
    </row>
    <row r="423" spans="1:6" x14ac:dyDescent="0.25">
      <c r="A423">
        <v>415</v>
      </c>
      <c r="B423">
        <v>457</v>
      </c>
      <c r="C423" t="s">
        <v>2233</v>
      </c>
      <c r="D423" t="s">
        <v>2244</v>
      </c>
      <c r="E423" t="s">
        <v>1655</v>
      </c>
      <c r="F423" t="s">
        <v>2245</v>
      </c>
    </row>
    <row r="424" spans="1:6" x14ac:dyDescent="0.25">
      <c r="A424">
        <v>416</v>
      </c>
      <c r="B424">
        <v>458</v>
      </c>
      <c r="C424" t="s">
        <v>2233</v>
      </c>
      <c r="D424" t="s">
        <v>2246</v>
      </c>
      <c r="E424" t="s">
        <v>2247</v>
      </c>
      <c r="F424" t="s">
        <v>2248</v>
      </c>
    </row>
    <row r="425" spans="1:6" x14ac:dyDescent="0.25">
      <c r="A425">
        <v>417</v>
      </c>
      <c r="B425">
        <v>459</v>
      </c>
      <c r="C425" t="s">
        <v>2233</v>
      </c>
      <c r="D425" t="s">
        <v>2246</v>
      </c>
      <c r="E425" t="s">
        <v>2249</v>
      </c>
      <c r="F425" t="s">
        <v>2250</v>
      </c>
    </row>
    <row r="426" spans="1:6" x14ac:dyDescent="0.25">
      <c r="A426">
        <v>418</v>
      </c>
      <c r="B426">
        <v>460</v>
      </c>
      <c r="C426" t="s">
        <v>2251</v>
      </c>
      <c r="D426" t="s">
        <v>2252</v>
      </c>
      <c r="E426" t="s">
        <v>1493</v>
      </c>
      <c r="F426" t="s">
        <v>109</v>
      </c>
    </row>
    <row r="427" spans="1:6" x14ac:dyDescent="0.25">
      <c r="A427">
        <v>419</v>
      </c>
      <c r="B427">
        <v>462</v>
      </c>
      <c r="C427" t="s">
        <v>2253</v>
      </c>
      <c r="D427" t="s">
        <v>2254</v>
      </c>
      <c r="E427" t="s">
        <v>2255</v>
      </c>
      <c r="F427" t="s">
        <v>2256</v>
      </c>
    </row>
    <row r="428" spans="1:6" x14ac:dyDescent="0.25">
      <c r="A428">
        <v>420</v>
      </c>
      <c r="B428">
        <v>461</v>
      </c>
      <c r="C428" t="s">
        <v>2253</v>
      </c>
      <c r="D428" t="s">
        <v>2257</v>
      </c>
      <c r="E428" t="s">
        <v>2258</v>
      </c>
      <c r="F428" t="s">
        <v>2259</v>
      </c>
    </row>
    <row r="429" spans="1:6" x14ac:dyDescent="0.25">
      <c r="A429">
        <v>421</v>
      </c>
      <c r="B429">
        <v>464</v>
      </c>
      <c r="C429" t="s">
        <v>2253</v>
      </c>
      <c r="D429" t="s">
        <v>2260</v>
      </c>
      <c r="E429" t="s">
        <v>2261</v>
      </c>
      <c r="F429" t="s">
        <v>2262</v>
      </c>
    </row>
    <row r="430" spans="1:6" x14ac:dyDescent="0.25">
      <c r="A430">
        <v>422</v>
      </c>
      <c r="B430">
        <v>463</v>
      </c>
      <c r="C430" t="s">
        <v>2253</v>
      </c>
      <c r="D430" t="s">
        <v>2260</v>
      </c>
      <c r="E430" t="s">
        <v>2263</v>
      </c>
      <c r="F430" t="s">
        <v>110</v>
      </c>
    </row>
    <row r="431" spans="1:6" x14ac:dyDescent="0.25">
      <c r="A431">
        <v>423</v>
      </c>
      <c r="B431">
        <v>465</v>
      </c>
      <c r="C431" t="s">
        <v>2253</v>
      </c>
      <c r="D431" t="s">
        <v>2260</v>
      </c>
      <c r="E431" t="s">
        <v>2264</v>
      </c>
      <c r="F431" t="s">
        <v>2265</v>
      </c>
    </row>
    <row r="432" spans="1:6" x14ac:dyDescent="0.25">
      <c r="A432">
        <v>424</v>
      </c>
      <c r="B432">
        <v>466</v>
      </c>
      <c r="C432" t="s">
        <v>2253</v>
      </c>
      <c r="D432" t="s">
        <v>2266</v>
      </c>
      <c r="E432" t="s">
        <v>1772</v>
      </c>
      <c r="F432" t="s">
        <v>111</v>
      </c>
    </row>
    <row r="433" spans="1:6" x14ac:dyDescent="0.25">
      <c r="A433">
        <v>425</v>
      </c>
      <c r="B433">
        <v>467</v>
      </c>
      <c r="C433" t="s">
        <v>2253</v>
      </c>
      <c r="D433" t="s">
        <v>2266</v>
      </c>
      <c r="E433" t="s">
        <v>2267</v>
      </c>
      <c r="F433" t="s">
        <v>2268</v>
      </c>
    </row>
    <row r="434" spans="1:6" x14ac:dyDescent="0.25">
      <c r="A434">
        <v>426</v>
      </c>
      <c r="B434">
        <v>468</v>
      </c>
      <c r="C434" t="s">
        <v>2253</v>
      </c>
      <c r="D434" t="s">
        <v>2269</v>
      </c>
      <c r="E434" t="s">
        <v>2270</v>
      </c>
      <c r="F434" t="s">
        <v>2271</v>
      </c>
    </row>
    <row r="435" spans="1:6" x14ac:dyDescent="0.25">
      <c r="A435">
        <v>427</v>
      </c>
      <c r="B435">
        <v>469</v>
      </c>
      <c r="C435" t="s">
        <v>2253</v>
      </c>
      <c r="D435" t="s">
        <v>2272</v>
      </c>
      <c r="E435" t="s">
        <v>2273</v>
      </c>
      <c r="F435" t="s">
        <v>112</v>
      </c>
    </row>
    <row r="436" spans="1:6" x14ac:dyDescent="0.25">
      <c r="A436">
        <v>428</v>
      </c>
      <c r="B436">
        <v>470</v>
      </c>
      <c r="C436" t="s">
        <v>2253</v>
      </c>
      <c r="D436" t="s">
        <v>2272</v>
      </c>
      <c r="E436" t="s">
        <v>2274</v>
      </c>
      <c r="F436" t="s">
        <v>2275</v>
      </c>
    </row>
    <row r="437" spans="1:6" x14ac:dyDescent="0.25">
      <c r="A437">
        <v>429</v>
      </c>
      <c r="B437">
        <v>471</v>
      </c>
      <c r="C437" t="s">
        <v>2253</v>
      </c>
      <c r="D437" t="s">
        <v>2276</v>
      </c>
      <c r="E437" t="s">
        <v>2277</v>
      </c>
      <c r="F437" t="s">
        <v>2278</v>
      </c>
    </row>
    <row r="438" spans="1:6" x14ac:dyDescent="0.25">
      <c r="A438">
        <v>430</v>
      </c>
      <c r="B438">
        <v>472</v>
      </c>
      <c r="C438" t="s">
        <v>2253</v>
      </c>
      <c r="D438" t="s">
        <v>2279</v>
      </c>
      <c r="E438" t="s">
        <v>2280</v>
      </c>
      <c r="F438" t="s">
        <v>2281</v>
      </c>
    </row>
    <row r="439" spans="1:6" x14ac:dyDescent="0.25">
      <c r="A439">
        <v>431</v>
      </c>
      <c r="B439">
        <v>473</v>
      </c>
      <c r="C439" t="s">
        <v>2253</v>
      </c>
      <c r="D439" t="s">
        <v>2282</v>
      </c>
      <c r="E439" t="s">
        <v>1947</v>
      </c>
      <c r="F439" t="s">
        <v>2283</v>
      </c>
    </row>
    <row r="440" spans="1:6" x14ac:dyDescent="0.25">
      <c r="A440">
        <v>432</v>
      </c>
      <c r="B440">
        <v>474</v>
      </c>
      <c r="C440" t="s">
        <v>2253</v>
      </c>
      <c r="D440" t="s">
        <v>2284</v>
      </c>
      <c r="E440" t="s">
        <v>1351</v>
      </c>
      <c r="F440" t="s">
        <v>2285</v>
      </c>
    </row>
    <row r="441" spans="1:6" x14ac:dyDescent="0.25">
      <c r="A441">
        <v>433</v>
      </c>
      <c r="B441">
        <v>475</v>
      </c>
      <c r="C441" t="s">
        <v>2253</v>
      </c>
      <c r="D441" t="s">
        <v>2284</v>
      </c>
      <c r="E441" t="s">
        <v>2286</v>
      </c>
      <c r="F441" t="s">
        <v>2287</v>
      </c>
    </row>
    <row r="442" spans="1:6" x14ac:dyDescent="0.25">
      <c r="A442">
        <v>434</v>
      </c>
      <c r="B442">
        <v>476</v>
      </c>
      <c r="C442" t="s">
        <v>2253</v>
      </c>
      <c r="D442" t="s">
        <v>2284</v>
      </c>
      <c r="E442" t="s">
        <v>2288</v>
      </c>
      <c r="F442" t="s">
        <v>2289</v>
      </c>
    </row>
    <row r="443" spans="1:6" x14ac:dyDescent="0.25">
      <c r="A443">
        <v>435</v>
      </c>
      <c r="B443">
        <v>477</v>
      </c>
      <c r="C443" t="s">
        <v>2253</v>
      </c>
      <c r="D443" t="s">
        <v>2290</v>
      </c>
      <c r="E443" t="s">
        <v>2291</v>
      </c>
      <c r="F443" t="s">
        <v>113</v>
      </c>
    </row>
    <row r="444" spans="1:6" x14ac:dyDescent="0.25">
      <c r="A444">
        <v>436</v>
      </c>
      <c r="B444">
        <v>479</v>
      </c>
      <c r="C444" t="s">
        <v>2253</v>
      </c>
      <c r="D444" t="s">
        <v>2290</v>
      </c>
      <c r="E444" t="s">
        <v>2292</v>
      </c>
      <c r="F444" t="s">
        <v>114</v>
      </c>
    </row>
    <row r="445" spans="1:6" x14ac:dyDescent="0.25">
      <c r="A445">
        <v>437</v>
      </c>
      <c r="B445">
        <v>480</v>
      </c>
      <c r="C445" t="s">
        <v>2253</v>
      </c>
      <c r="D445" t="s">
        <v>2293</v>
      </c>
      <c r="E445" t="s">
        <v>2294</v>
      </c>
      <c r="F445" t="s">
        <v>2295</v>
      </c>
    </row>
    <row r="446" spans="1:6" x14ac:dyDescent="0.25">
      <c r="A446">
        <v>438</v>
      </c>
      <c r="B446">
        <v>481</v>
      </c>
      <c r="C446" t="s">
        <v>2253</v>
      </c>
      <c r="D446" t="s">
        <v>2293</v>
      </c>
      <c r="E446" t="s">
        <v>2296</v>
      </c>
      <c r="F446" t="s">
        <v>115</v>
      </c>
    </row>
    <row r="447" spans="1:6" x14ac:dyDescent="0.25">
      <c r="A447">
        <v>439</v>
      </c>
      <c r="B447">
        <v>483</v>
      </c>
      <c r="C447" t="s">
        <v>2297</v>
      </c>
      <c r="D447" t="s">
        <v>2298</v>
      </c>
      <c r="E447" t="s">
        <v>2299</v>
      </c>
      <c r="F447" t="s">
        <v>2300</v>
      </c>
    </row>
    <row r="448" spans="1:6" x14ac:dyDescent="0.25">
      <c r="A448">
        <v>440</v>
      </c>
      <c r="B448">
        <v>484</v>
      </c>
      <c r="C448" t="s">
        <v>2297</v>
      </c>
      <c r="D448" t="s">
        <v>2298</v>
      </c>
      <c r="E448" t="s">
        <v>2004</v>
      </c>
      <c r="F448" t="s">
        <v>2301</v>
      </c>
    </row>
    <row r="449" spans="1:6" x14ac:dyDescent="0.25">
      <c r="A449">
        <v>441</v>
      </c>
      <c r="B449">
        <v>485</v>
      </c>
      <c r="C449" t="s">
        <v>2297</v>
      </c>
      <c r="D449" t="s">
        <v>2298</v>
      </c>
      <c r="E449" t="s">
        <v>2302</v>
      </c>
      <c r="F449" t="s">
        <v>2303</v>
      </c>
    </row>
    <row r="450" spans="1:6" x14ac:dyDescent="0.25">
      <c r="A450">
        <v>442</v>
      </c>
      <c r="B450">
        <v>486</v>
      </c>
      <c r="C450" t="s">
        <v>2297</v>
      </c>
      <c r="D450" t="s">
        <v>2304</v>
      </c>
      <c r="E450" t="s">
        <v>2305</v>
      </c>
      <c r="F450" t="s">
        <v>2306</v>
      </c>
    </row>
    <row r="451" spans="1:6" x14ac:dyDescent="0.25">
      <c r="A451">
        <v>443</v>
      </c>
      <c r="B451">
        <v>487</v>
      </c>
      <c r="C451" t="s">
        <v>2297</v>
      </c>
      <c r="D451" t="s">
        <v>2307</v>
      </c>
      <c r="E451" t="s">
        <v>2308</v>
      </c>
      <c r="F451" t="s">
        <v>2309</v>
      </c>
    </row>
    <row r="452" spans="1:6" x14ac:dyDescent="0.25">
      <c r="A452">
        <v>444</v>
      </c>
      <c r="B452">
        <v>488</v>
      </c>
      <c r="C452" t="s">
        <v>2297</v>
      </c>
      <c r="D452" t="s">
        <v>2310</v>
      </c>
      <c r="E452" t="s">
        <v>2214</v>
      </c>
      <c r="F452" t="s">
        <v>2311</v>
      </c>
    </row>
    <row r="453" spans="1:6" x14ac:dyDescent="0.25">
      <c r="A453">
        <v>445</v>
      </c>
      <c r="B453">
        <v>489</v>
      </c>
      <c r="C453" t="s">
        <v>2297</v>
      </c>
      <c r="D453" t="s">
        <v>2310</v>
      </c>
      <c r="E453" t="s">
        <v>2312</v>
      </c>
      <c r="F453" t="s">
        <v>2313</v>
      </c>
    </row>
    <row r="454" spans="1:6" x14ac:dyDescent="0.25">
      <c r="A454">
        <v>446</v>
      </c>
      <c r="B454">
        <v>490</v>
      </c>
      <c r="C454" t="s">
        <v>2297</v>
      </c>
      <c r="D454" t="s">
        <v>2310</v>
      </c>
      <c r="E454" t="s">
        <v>1857</v>
      </c>
      <c r="F454" t="s">
        <v>2314</v>
      </c>
    </row>
    <row r="455" spans="1:6" x14ac:dyDescent="0.25">
      <c r="A455">
        <v>447</v>
      </c>
      <c r="B455">
        <v>492</v>
      </c>
      <c r="C455" t="s">
        <v>2297</v>
      </c>
      <c r="D455" t="s">
        <v>2315</v>
      </c>
      <c r="E455" t="s">
        <v>2316</v>
      </c>
      <c r="F455" t="s">
        <v>2317</v>
      </c>
    </row>
    <row r="456" spans="1:6" x14ac:dyDescent="0.25">
      <c r="A456">
        <v>448</v>
      </c>
      <c r="B456">
        <v>493</v>
      </c>
      <c r="C456" t="s">
        <v>2318</v>
      </c>
      <c r="D456" t="s">
        <v>2319</v>
      </c>
      <c r="E456" t="s">
        <v>2108</v>
      </c>
      <c r="F456" t="s">
        <v>2320</v>
      </c>
    </row>
    <row r="457" spans="1:6" x14ac:dyDescent="0.25">
      <c r="A457">
        <v>449</v>
      </c>
      <c r="B457">
        <v>494</v>
      </c>
      <c r="C457" t="s">
        <v>2318</v>
      </c>
      <c r="D457" t="s">
        <v>2321</v>
      </c>
      <c r="E457" t="s">
        <v>2322</v>
      </c>
      <c r="F457" t="s">
        <v>2323</v>
      </c>
    </row>
    <row r="458" spans="1:6" x14ac:dyDescent="0.25">
      <c r="A458">
        <v>450</v>
      </c>
      <c r="B458">
        <v>495</v>
      </c>
      <c r="C458" t="s">
        <v>2318</v>
      </c>
      <c r="D458" t="s">
        <v>2324</v>
      </c>
      <c r="E458" t="s">
        <v>2325</v>
      </c>
      <c r="F458" t="s">
        <v>2326</v>
      </c>
    </row>
    <row r="459" spans="1:6" x14ac:dyDescent="0.25">
      <c r="A459">
        <v>451</v>
      </c>
      <c r="B459">
        <v>496</v>
      </c>
      <c r="C459" t="s">
        <v>2318</v>
      </c>
      <c r="D459" t="s">
        <v>2324</v>
      </c>
      <c r="E459" t="s">
        <v>2327</v>
      </c>
      <c r="F459" t="s">
        <v>2328</v>
      </c>
    </row>
    <row r="460" spans="1:6" x14ac:dyDescent="0.25">
      <c r="A460">
        <v>452</v>
      </c>
      <c r="B460">
        <v>497</v>
      </c>
      <c r="C460" t="s">
        <v>2318</v>
      </c>
      <c r="D460" t="s">
        <v>2329</v>
      </c>
      <c r="E460" t="s">
        <v>2330</v>
      </c>
      <c r="F460" t="s">
        <v>2331</v>
      </c>
    </row>
    <row r="461" spans="1:6" x14ac:dyDescent="0.25">
      <c r="A461">
        <v>453</v>
      </c>
      <c r="B461">
        <v>498</v>
      </c>
      <c r="C461" t="s">
        <v>2318</v>
      </c>
      <c r="D461" t="s">
        <v>2332</v>
      </c>
      <c r="E461" t="s">
        <v>2333</v>
      </c>
      <c r="F461" t="s">
        <v>2334</v>
      </c>
    </row>
    <row r="462" spans="1:6" x14ac:dyDescent="0.25">
      <c r="A462">
        <v>454</v>
      </c>
      <c r="B462">
        <v>499</v>
      </c>
      <c r="C462" t="s">
        <v>2318</v>
      </c>
      <c r="D462" t="s">
        <v>2332</v>
      </c>
      <c r="E462" t="s">
        <v>1415</v>
      </c>
      <c r="F462" t="s">
        <v>2335</v>
      </c>
    </row>
    <row r="463" spans="1:6" x14ac:dyDescent="0.25">
      <c r="A463">
        <v>455</v>
      </c>
      <c r="B463">
        <v>500</v>
      </c>
      <c r="C463" t="s">
        <v>2318</v>
      </c>
      <c r="D463" t="s">
        <v>2336</v>
      </c>
      <c r="E463" t="s">
        <v>2337</v>
      </c>
      <c r="F463" t="s">
        <v>2338</v>
      </c>
    </row>
    <row r="464" spans="1:6" x14ac:dyDescent="0.25">
      <c r="A464">
        <v>456</v>
      </c>
      <c r="B464">
        <v>501</v>
      </c>
      <c r="C464" t="s">
        <v>2318</v>
      </c>
      <c r="D464" t="s">
        <v>2339</v>
      </c>
      <c r="E464" t="s">
        <v>2340</v>
      </c>
      <c r="F464" t="s">
        <v>2341</v>
      </c>
    </row>
    <row r="465" spans="1:6" x14ac:dyDescent="0.25">
      <c r="A465">
        <v>457</v>
      </c>
      <c r="B465">
        <v>502</v>
      </c>
      <c r="C465" t="s">
        <v>2342</v>
      </c>
      <c r="D465" t="s">
        <v>2343</v>
      </c>
      <c r="E465" t="s">
        <v>2344</v>
      </c>
      <c r="F465" t="s">
        <v>2345</v>
      </c>
    </row>
    <row r="466" spans="1:6" x14ac:dyDescent="0.25">
      <c r="A466">
        <v>458</v>
      </c>
      <c r="C466" t="s">
        <v>2342</v>
      </c>
      <c r="D466" t="s">
        <v>2346</v>
      </c>
      <c r="E466" t="s">
        <v>2347</v>
      </c>
      <c r="F466" t="s">
        <v>2348</v>
      </c>
    </row>
    <row r="467" spans="1:6" x14ac:dyDescent="0.25">
      <c r="A467">
        <v>459</v>
      </c>
      <c r="B467">
        <v>518</v>
      </c>
      <c r="C467" t="s">
        <v>2342</v>
      </c>
      <c r="D467" t="s">
        <v>2349</v>
      </c>
      <c r="E467" t="s">
        <v>2350</v>
      </c>
      <c r="F467" t="s">
        <v>2351</v>
      </c>
    </row>
    <row r="468" spans="1:6" x14ac:dyDescent="0.25">
      <c r="A468">
        <v>460</v>
      </c>
      <c r="B468">
        <v>523</v>
      </c>
      <c r="C468" t="s">
        <v>2342</v>
      </c>
      <c r="D468" t="s">
        <v>2352</v>
      </c>
      <c r="E468" t="s">
        <v>2353</v>
      </c>
      <c r="F468" t="s">
        <v>2354</v>
      </c>
    </row>
    <row r="469" spans="1:6" x14ac:dyDescent="0.25">
      <c r="A469">
        <v>461</v>
      </c>
      <c r="B469">
        <v>519</v>
      </c>
      <c r="C469" t="s">
        <v>2342</v>
      </c>
      <c r="D469" t="s">
        <v>2355</v>
      </c>
      <c r="E469" t="s">
        <v>2356</v>
      </c>
      <c r="F469" t="s">
        <v>2357</v>
      </c>
    </row>
    <row r="470" spans="1:6" x14ac:dyDescent="0.25">
      <c r="A470">
        <v>462</v>
      </c>
      <c r="B470">
        <v>520</v>
      </c>
      <c r="C470" t="s">
        <v>2342</v>
      </c>
      <c r="D470" t="s">
        <v>2355</v>
      </c>
      <c r="E470" t="s">
        <v>2358</v>
      </c>
      <c r="F470" t="s">
        <v>2359</v>
      </c>
    </row>
    <row r="471" spans="1:6" x14ac:dyDescent="0.25">
      <c r="A471">
        <v>463</v>
      </c>
      <c r="B471">
        <v>522</v>
      </c>
      <c r="C471" t="s">
        <v>2342</v>
      </c>
      <c r="D471" t="s">
        <v>2355</v>
      </c>
      <c r="E471" t="s">
        <v>2360</v>
      </c>
      <c r="F471" t="s">
        <v>2361</v>
      </c>
    </row>
    <row r="472" spans="1:6" x14ac:dyDescent="0.25">
      <c r="A472">
        <v>464</v>
      </c>
      <c r="B472">
        <v>506</v>
      </c>
      <c r="C472" t="s">
        <v>2342</v>
      </c>
      <c r="D472" t="s">
        <v>2362</v>
      </c>
      <c r="E472" t="s">
        <v>2363</v>
      </c>
      <c r="F472" t="s">
        <v>2364</v>
      </c>
    </row>
    <row r="473" spans="1:6" x14ac:dyDescent="0.25">
      <c r="A473">
        <v>465</v>
      </c>
      <c r="B473">
        <v>504</v>
      </c>
      <c r="C473" t="s">
        <v>2342</v>
      </c>
      <c r="D473" t="s">
        <v>2365</v>
      </c>
      <c r="E473" t="s">
        <v>2366</v>
      </c>
      <c r="F473" t="s">
        <v>2367</v>
      </c>
    </row>
    <row r="474" spans="1:6" x14ac:dyDescent="0.25">
      <c r="A474">
        <v>466</v>
      </c>
      <c r="B474">
        <v>505</v>
      </c>
      <c r="C474" t="s">
        <v>2342</v>
      </c>
      <c r="D474" t="s">
        <v>2368</v>
      </c>
      <c r="E474" t="s">
        <v>2369</v>
      </c>
      <c r="F474" t="s">
        <v>2370</v>
      </c>
    </row>
    <row r="475" spans="1:6" x14ac:dyDescent="0.25">
      <c r="A475">
        <v>467</v>
      </c>
      <c r="B475">
        <v>507</v>
      </c>
      <c r="C475" t="s">
        <v>2342</v>
      </c>
      <c r="D475" t="s">
        <v>2371</v>
      </c>
      <c r="E475" t="s">
        <v>2372</v>
      </c>
      <c r="F475" t="s">
        <v>2373</v>
      </c>
    </row>
    <row r="476" spans="1:6" x14ac:dyDescent="0.25">
      <c r="A476">
        <v>468</v>
      </c>
      <c r="B476">
        <v>508</v>
      </c>
      <c r="C476" t="s">
        <v>2342</v>
      </c>
      <c r="D476" t="s">
        <v>2374</v>
      </c>
      <c r="E476" t="s">
        <v>2375</v>
      </c>
      <c r="F476" t="s">
        <v>2376</v>
      </c>
    </row>
    <row r="477" spans="1:6" x14ac:dyDescent="0.25">
      <c r="A477">
        <v>469</v>
      </c>
      <c r="B477">
        <v>509</v>
      </c>
      <c r="C477" t="s">
        <v>2342</v>
      </c>
      <c r="D477" t="s">
        <v>2377</v>
      </c>
      <c r="E477" t="s">
        <v>2378</v>
      </c>
      <c r="F477" t="s">
        <v>2379</v>
      </c>
    </row>
    <row r="478" spans="1:6" x14ac:dyDescent="0.25">
      <c r="A478">
        <v>470</v>
      </c>
      <c r="B478">
        <v>510</v>
      </c>
      <c r="C478" t="s">
        <v>2342</v>
      </c>
      <c r="D478" t="s">
        <v>2377</v>
      </c>
      <c r="E478" t="s">
        <v>2380</v>
      </c>
      <c r="F478" t="s">
        <v>2381</v>
      </c>
    </row>
    <row r="479" spans="1:6" x14ac:dyDescent="0.25">
      <c r="A479">
        <v>471</v>
      </c>
      <c r="B479">
        <v>511</v>
      </c>
      <c r="C479" t="s">
        <v>2342</v>
      </c>
      <c r="D479" t="s">
        <v>2382</v>
      </c>
      <c r="E479" t="s">
        <v>2383</v>
      </c>
      <c r="F479" t="s">
        <v>116</v>
      </c>
    </row>
    <row r="480" spans="1:6" x14ac:dyDescent="0.25">
      <c r="A480">
        <v>472</v>
      </c>
      <c r="B480">
        <v>512</v>
      </c>
      <c r="C480" t="s">
        <v>2342</v>
      </c>
      <c r="D480" t="s">
        <v>2382</v>
      </c>
      <c r="E480" t="s">
        <v>2384</v>
      </c>
      <c r="F480" t="s">
        <v>2385</v>
      </c>
    </row>
    <row r="481" spans="1:6" x14ac:dyDescent="0.25">
      <c r="A481">
        <v>473</v>
      </c>
      <c r="B481">
        <v>517</v>
      </c>
      <c r="C481" t="s">
        <v>2342</v>
      </c>
      <c r="D481" t="s">
        <v>2386</v>
      </c>
      <c r="E481" t="s">
        <v>2387</v>
      </c>
      <c r="F481" t="s">
        <v>2388</v>
      </c>
    </row>
    <row r="482" spans="1:6" x14ac:dyDescent="0.25">
      <c r="A482">
        <v>474</v>
      </c>
      <c r="B482">
        <v>513</v>
      </c>
      <c r="C482" t="s">
        <v>2342</v>
      </c>
      <c r="D482" t="s">
        <v>2389</v>
      </c>
      <c r="E482" t="s">
        <v>2390</v>
      </c>
      <c r="F482" t="s">
        <v>2391</v>
      </c>
    </row>
    <row r="483" spans="1:6" x14ac:dyDescent="0.25">
      <c r="A483">
        <v>475</v>
      </c>
      <c r="B483">
        <v>514</v>
      </c>
      <c r="C483" t="s">
        <v>2342</v>
      </c>
      <c r="D483" t="s">
        <v>2386</v>
      </c>
      <c r="E483" t="s">
        <v>2392</v>
      </c>
      <c r="F483" t="s">
        <v>2393</v>
      </c>
    </row>
    <row r="484" spans="1:6" x14ac:dyDescent="0.25">
      <c r="A484">
        <v>476</v>
      </c>
      <c r="B484">
        <v>515</v>
      </c>
      <c r="C484" t="s">
        <v>2342</v>
      </c>
      <c r="D484" t="s">
        <v>2386</v>
      </c>
      <c r="E484" t="s">
        <v>2394</v>
      </c>
      <c r="F484" t="s">
        <v>2395</v>
      </c>
    </row>
    <row r="485" spans="1:6" x14ac:dyDescent="0.25">
      <c r="A485">
        <v>477</v>
      </c>
      <c r="B485">
        <v>516</v>
      </c>
      <c r="C485" t="s">
        <v>2342</v>
      </c>
      <c r="D485" t="s">
        <v>2386</v>
      </c>
      <c r="E485" t="s">
        <v>2396</v>
      </c>
      <c r="F485" t="s">
        <v>2397</v>
      </c>
    </row>
    <row r="486" spans="1:6" x14ac:dyDescent="0.25">
      <c r="A486">
        <v>478</v>
      </c>
      <c r="B486">
        <v>525</v>
      </c>
      <c r="C486" t="s">
        <v>2398</v>
      </c>
      <c r="D486" t="s">
        <v>2399</v>
      </c>
      <c r="E486" t="s">
        <v>1794</v>
      </c>
      <c r="F486" t="s">
        <v>2400</v>
      </c>
    </row>
    <row r="487" spans="1:6" x14ac:dyDescent="0.25">
      <c r="A487">
        <v>479</v>
      </c>
      <c r="B487">
        <v>526</v>
      </c>
      <c r="C487" t="s">
        <v>2398</v>
      </c>
      <c r="D487" t="s">
        <v>2401</v>
      </c>
      <c r="E487" t="s">
        <v>2402</v>
      </c>
      <c r="F487" t="s">
        <v>2403</v>
      </c>
    </row>
    <row r="488" spans="1:6" x14ac:dyDescent="0.25">
      <c r="A488">
        <v>480</v>
      </c>
      <c r="B488">
        <v>527</v>
      </c>
      <c r="C488" t="s">
        <v>2404</v>
      </c>
      <c r="D488" t="s">
        <v>2405</v>
      </c>
      <c r="E488" t="s">
        <v>2406</v>
      </c>
      <c r="F488" t="s">
        <v>2407</v>
      </c>
    </row>
    <row r="489" spans="1:6" x14ac:dyDescent="0.25">
      <c r="A489">
        <v>481</v>
      </c>
      <c r="B489">
        <v>528</v>
      </c>
      <c r="C489" t="s">
        <v>2408</v>
      </c>
      <c r="D489" t="s">
        <v>2409</v>
      </c>
      <c r="E489" t="s">
        <v>2410</v>
      </c>
      <c r="F489" t="s">
        <v>2411</v>
      </c>
    </row>
    <row r="490" spans="1:6" x14ac:dyDescent="0.25">
      <c r="A490">
        <v>482</v>
      </c>
      <c r="B490">
        <v>529</v>
      </c>
      <c r="C490" t="s">
        <v>2408</v>
      </c>
      <c r="D490" t="s">
        <v>2409</v>
      </c>
      <c r="E490" t="s">
        <v>2412</v>
      </c>
      <c r="F490" t="s">
        <v>117</v>
      </c>
    </row>
    <row r="491" spans="1:6" x14ac:dyDescent="0.25">
      <c r="A491">
        <v>483</v>
      </c>
      <c r="B491">
        <v>531</v>
      </c>
      <c r="C491" t="s">
        <v>2408</v>
      </c>
      <c r="D491" t="s">
        <v>2413</v>
      </c>
      <c r="E491" t="s">
        <v>1537</v>
      </c>
      <c r="F491" t="s">
        <v>2414</v>
      </c>
    </row>
    <row r="492" spans="1:6" x14ac:dyDescent="0.25">
      <c r="A492">
        <v>484</v>
      </c>
      <c r="B492">
        <v>532</v>
      </c>
      <c r="C492" t="s">
        <v>2415</v>
      </c>
      <c r="D492" t="s">
        <v>2416</v>
      </c>
      <c r="E492" t="s">
        <v>2417</v>
      </c>
      <c r="F492" t="s">
        <v>2418</v>
      </c>
    </row>
    <row r="493" spans="1:6" x14ac:dyDescent="0.25">
      <c r="A493">
        <v>485</v>
      </c>
      <c r="B493">
        <v>533</v>
      </c>
      <c r="C493" t="s">
        <v>2415</v>
      </c>
      <c r="D493" t="s">
        <v>2419</v>
      </c>
      <c r="E493" t="s">
        <v>2420</v>
      </c>
      <c r="F493" t="s">
        <v>118</v>
      </c>
    </row>
    <row r="494" spans="1:6" x14ac:dyDescent="0.25">
      <c r="A494">
        <v>486</v>
      </c>
      <c r="B494">
        <v>534</v>
      </c>
      <c r="C494" t="s">
        <v>2415</v>
      </c>
      <c r="D494" t="s">
        <v>2419</v>
      </c>
      <c r="E494" t="s">
        <v>2421</v>
      </c>
      <c r="F494" t="s">
        <v>2422</v>
      </c>
    </row>
    <row r="495" spans="1:6" x14ac:dyDescent="0.25">
      <c r="A495">
        <v>487</v>
      </c>
      <c r="B495">
        <v>535</v>
      </c>
      <c r="C495" t="s">
        <v>2415</v>
      </c>
      <c r="D495" t="s">
        <v>2419</v>
      </c>
      <c r="E495" t="s">
        <v>2423</v>
      </c>
      <c r="F495" t="s">
        <v>2424</v>
      </c>
    </row>
    <row r="496" spans="1:6" x14ac:dyDescent="0.25">
      <c r="A496">
        <v>488</v>
      </c>
      <c r="B496">
        <v>536</v>
      </c>
      <c r="C496" t="s">
        <v>2415</v>
      </c>
      <c r="D496" t="s">
        <v>2419</v>
      </c>
      <c r="E496" t="s">
        <v>2425</v>
      </c>
      <c r="F496" t="s">
        <v>2426</v>
      </c>
    </row>
    <row r="497" spans="1:6" x14ac:dyDescent="0.25">
      <c r="A497">
        <v>489</v>
      </c>
      <c r="B497">
        <v>537</v>
      </c>
      <c r="C497" t="s">
        <v>2415</v>
      </c>
      <c r="D497" t="s">
        <v>2419</v>
      </c>
      <c r="E497" t="s">
        <v>2427</v>
      </c>
      <c r="F497" t="s">
        <v>2428</v>
      </c>
    </row>
    <row r="498" spans="1:6" x14ac:dyDescent="0.25">
      <c r="A498">
        <v>490</v>
      </c>
      <c r="B498">
        <v>538</v>
      </c>
      <c r="C498" t="s">
        <v>2415</v>
      </c>
      <c r="D498" t="s">
        <v>2419</v>
      </c>
      <c r="E498" t="s">
        <v>2429</v>
      </c>
      <c r="F498" t="s">
        <v>2430</v>
      </c>
    </row>
    <row r="499" spans="1:6" x14ac:dyDescent="0.25">
      <c r="A499">
        <v>491</v>
      </c>
      <c r="B499">
        <v>540</v>
      </c>
      <c r="C499" t="s">
        <v>2415</v>
      </c>
      <c r="D499" t="s">
        <v>2431</v>
      </c>
      <c r="E499" t="s">
        <v>2432</v>
      </c>
      <c r="F499" t="s">
        <v>2433</v>
      </c>
    </row>
    <row r="500" spans="1:6" x14ac:dyDescent="0.25">
      <c r="A500">
        <v>492</v>
      </c>
      <c r="B500">
        <v>541</v>
      </c>
      <c r="C500" t="s">
        <v>2415</v>
      </c>
      <c r="D500" t="s">
        <v>2431</v>
      </c>
      <c r="E500" t="s">
        <v>2434</v>
      </c>
      <c r="F500" t="s">
        <v>119</v>
      </c>
    </row>
    <row r="501" spans="1:6" x14ac:dyDescent="0.25">
      <c r="A501">
        <v>493</v>
      </c>
      <c r="B501">
        <v>542</v>
      </c>
      <c r="C501" t="s">
        <v>2415</v>
      </c>
      <c r="D501" t="s">
        <v>2431</v>
      </c>
      <c r="E501" t="s">
        <v>1524</v>
      </c>
      <c r="F501" t="s">
        <v>2435</v>
      </c>
    </row>
    <row r="502" spans="1:6" x14ac:dyDescent="0.25">
      <c r="A502">
        <v>494</v>
      </c>
      <c r="B502">
        <v>539</v>
      </c>
      <c r="C502" t="s">
        <v>2415</v>
      </c>
      <c r="D502" t="s">
        <v>2431</v>
      </c>
      <c r="E502" t="s">
        <v>2436</v>
      </c>
      <c r="F502" t="s">
        <v>120</v>
      </c>
    </row>
    <row r="503" spans="1:6" x14ac:dyDescent="0.25">
      <c r="A503">
        <v>495</v>
      </c>
      <c r="B503">
        <v>543</v>
      </c>
      <c r="C503" t="s">
        <v>2415</v>
      </c>
      <c r="D503" t="s">
        <v>2437</v>
      </c>
      <c r="E503" t="s">
        <v>2438</v>
      </c>
      <c r="F503" t="s">
        <v>2439</v>
      </c>
    </row>
    <row r="504" spans="1:6" x14ac:dyDescent="0.25">
      <c r="A504">
        <v>496</v>
      </c>
      <c r="B504">
        <v>544</v>
      </c>
      <c r="C504" t="s">
        <v>2415</v>
      </c>
      <c r="D504" t="s">
        <v>2440</v>
      </c>
      <c r="E504" t="s">
        <v>2441</v>
      </c>
      <c r="F504" t="s">
        <v>2442</v>
      </c>
    </row>
    <row r="505" spans="1:6" x14ac:dyDescent="0.25">
      <c r="A505">
        <v>497</v>
      </c>
      <c r="B505">
        <v>545</v>
      </c>
      <c r="C505" t="s">
        <v>2415</v>
      </c>
      <c r="D505" t="s">
        <v>2440</v>
      </c>
      <c r="E505" t="s">
        <v>2308</v>
      </c>
      <c r="F505" t="s">
        <v>2443</v>
      </c>
    </row>
    <row r="506" spans="1:6" x14ac:dyDescent="0.25">
      <c r="A506">
        <v>498</v>
      </c>
      <c r="B506">
        <v>546</v>
      </c>
      <c r="C506" t="s">
        <v>2415</v>
      </c>
      <c r="D506" t="s">
        <v>2440</v>
      </c>
      <c r="E506" t="s">
        <v>2444</v>
      </c>
      <c r="F506" t="s">
        <v>121</v>
      </c>
    </row>
    <row r="507" spans="1:6" x14ac:dyDescent="0.25">
      <c r="A507">
        <v>499</v>
      </c>
      <c r="B507">
        <v>547</v>
      </c>
      <c r="C507" t="s">
        <v>2415</v>
      </c>
      <c r="D507" t="s">
        <v>2440</v>
      </c>
      <c r="E507" t="s">
        <v>2445</v>
      </c>
      <c r="F507" t="s">
        <v>122</v>
      </c>
    </row>
    <row r="508" spans="1:6" x14ac:dyDescent="0.25">
      <c r="A508">
        <v>500</v>
      </c>
      <c r="B508">
        <v>549</v>
      </c>
      <c r="C508" t="s">
        <v>2415</v>
      </c>
      <c r="D508" t="s">
        <v>2440</v>
      </c>
      <c r="E508" t="s">
        <v>2446</v>
      </c>
      <c r="F508" t="s">
        <v>2447</v>
      </c>
    </row>
    <row r="509" spans="1:6" x14ac:dyDescent="0.25">
      <c r="A509">
        <v>501</v>
      </c>
      <c r="B509">
        <v>550</v>
      </c>
      <c r="C509" t="s">
        <v>2415</v>
      </c>
      <c r="D509" t="s">
        <v>2440</v>
      </c>
      <c r="E509" t="s">
        <v>1917</v>
      </c>
      <c r="F509" t="s">
        <v>2448</v>
      </c>
    </row>
    <row r="510" spans="1:6" x14ac:dyDescent="0.25">
      <c r="A510">
        <v>502</v>
      </c>
      <c r="B510">
        <v>551</v>
      </c>
      <c r="C510" t="s">
        <v>2415</v>
      </c>
      <c r="D510" t="s">
        <v>2440</v>
      </c>
      <c r="E510" t="s">
        <v>2449</v>
      </c>
      <c r="F510" t="s">
        <v>2450</v>
      </c>
    </row>
    <row r="511" spans="1:6" x14ac:dyDescent="0.25">
      <c r="A511">
        <v>503</v>
      </c>
      <c r="B511">
        <v>552</v>
      </c>
      <c r="C511" t="s">
        <v>2415</v>
      </c>
      <c r="D511" t="s">
        <v>2440</v>
      </c>
      <c r="E511" t="s">
        <v>2451</v>
      </c>
      <c r="F511" t="s">
        <v>2452</v>
      </c>
    </row>
    <row r="512" spans="1:6" x14ac:dyDescent="0.25">
      <c r="A512">
        <v>504</v>
      </c>
      <c r="B512">
        <v>553</v>
      </c>
      <c r="C512" t="s">
        <v>2415</v>
      </c>
      <c r="D512" t="s">
        <v>2440</v>
      </c>
      <c r="E512" t="s">
        <v>2453</v>
      </c>
      <c r="F512" t="s">
        <v>2454</v>
      </c>
    </row>
    <row r="513" spans="1:6" x14ac:dyDescent="0.25">
      <c r="A513">
        <v>505</v>
      </c>
      <c r="B513">
        <v>554</v>
      </c>
      <c r="C513" t="s">
        <v>2415</v>
      </c>
      <c r="D513" t="s">
        <v>2455</v>
      </c>
      <c r="E513" t="s">
        <v>2456</v>
      </c>
      <c r="F513" t="s">
        <v>123</v>
      </c>
    </row>
    <row r="514" spans="1:6" x14ac:dyDescent="0.25">
      <c r="A514">
        <v>506</v>
      </c>
      <c r="B514">
        <v>556</v>
      </c>
      <c r="C514" t="s">
        <v>2415</v>
      </c>
      <c r="D514" t="s">
        <v>2457</v>
      </c>
      <c r="E514" t="s">
        <v>2458</v>
      </c>
      <c r="F514" t="s">
        <v>2459</v>
      </c>
    </row>
    <row r="515" spans="1:6" x14ac:dyDescent="0.25">
      <c r="A515">
        <v>507</v>
      </c>
      <c r="B515">
        <v>557</v>
      </c>
      <c r="C515" t="s">
        <v>2415</v>
      </c>
      <c r="D515" t="s">
        <v>2460</v>
      </c>
      <c r="E515" t="s">
        <v>2461</v>
      </c>
      <c r="F515" t="s">
        <v>2462</v>
      </c>
    </row>
    <row r="516" spans="1:6" x14ac:dyDescent="0.25">
      <c r="A516">
        <v>508</v>
      </c>
      <c r="B516">
        <v>578</v>
      </c>
      <c r="C516" t="s">
        <v>2463</v>
      </c>
      <c r="D516" t="s">
        <v>2464</v>
      </c>
      <c r="E516" t="s">
        <v>2465</v>
      </c>
      <c r="F516" t="s">
        <v>2466</v>
      </c>
    </row>
    <row r="517" spans="1:6" x14ac:dyDescent="0.25">
      <c r="A517">
        <v>509</v>
      </c>
      <c r="B517">
        <v>579</v>
      </c>
      <c r="C517" t="s">
        <v>2463</v>
      </c>
      <c r="D517" t="s">
        <v>2467</v>
      </c>
      <c r="E517" t="s">
        <v>2468</v>
      </c>
      <c r="F517" t="s">
        <v>2469</v>
      </c>
    </row>
    <row r="518" spans="1:6" x14ac:dyDescent="0.25">
      <c r="A518">
        <v>510</v>
      </c>
      <c r="C518" t="s">
        <v>2463</v>
      </c>
      <c r="D518" t="s">
        <v>2470</v>
      </c>
      <c r="E518" t="s">
        <v>2471</v>
      </c>
      <c r="F518" t="s">
        <v>2472</v>
      </c>
    </row>
    <row r="519" spans="1:6" x14ac:dyDescent="0.25">
      <c r="A519">
        <v>511</v>
      </c>
      <c r="B519">
        <v>582</v>
      </c>
      <c r="C519" t="s">
        <v>2463</v>
      </c>
      <c r="D519" t="s">
        <v>2473</v>
      </c>
      <c r="E519" t="s">
        <v>2474</v>
      </c>
      <c r="F519" t="s">
        <v>2475</v>
      </c>
    </row>
    <row r="520" spans="1:6" x14ac:dyDescent="0.25">
      <c r="A520">
        <v>512</v>
      </c>
      <c r="B520">
        <v>583</v>
      </c>
      <c r="C520" t="s">
        <v>2463</v>
      </c>
      <c r="D520" t="s">
        <v>2473</v>
      </c>
      <c r="E520" t="s">
        <v>2476</v>
      </c>
      <c r="F520" t="s">
        <v>2477</v>
      </c>
    </row>
    <row r="521" spans="1:6" x14ac:dyDescent="0.25">
      <c r="A521">
        <v>513</v>
      </c>
      <c r="B521">
        <v>584</v>
      </c>
      <c r="C521" t="s">
        <v>2463</v>
      </c>
      <c r="D521" t="s">
        <v>2473</v>
      </c>
      <c r="E521" t="s">
        <v>2478</v>
      </c>
      <c r="F521" t="s">
        <v>2479</v>
      </c>
    </row>
    <row r="522" spans="1:6" x14ac:dyDescent="0.25">
      <c r="A522">
        <v>514</v>
      </c>
      <c r="B522">
        <v>585</v>
      </c>
      <c r="C522" t="s">
        <v>2463</v>
      </c>
      <c r="D522" t="s">
        <v>2473</v>
      </c>
      <c r="E522" t="s">
        <v>2480</v>
      </c>
      <c r="F522" t="s">
        <v>2481</v>
      </c>
    </row>
    <row r="523" spans="1:6" x14ac:dyDescent="0.25">
      <c r="A523">
        <v>515</v>
      </c>
      <c r="B523">
        <v>587</v>
      </c>
      <c r="C523" t="s">
        <v>2463</v>
      </c>
      <c r="D523" t="s">
        <v>2482</v>
      </c>
      <c r="E523" t="s">
        <v>2483</v>
      </c>
      <c r="F523" t="s">
        <v>2484</v>
      </c>
    </row>
    <row r="524" spans="1:6" x14ac:dyDescent="0.25">
      <c r="A524">
        <v>516</v>
      </c>
      <c r="B524">
        <v>588</v>
      </c>
      <c r="C524" t="s">
        <v>2463</v>
      </c>
      <c r="D524" t="s">
        <v>2482</v>
      </c>
      <c r="E524" t="s">
        <v>1513</v>
      </c>
      <c r="F524" t="s">
        <v>2485</v>
      </c>
    </row>
    <row r="525" spans="1:6" x14ac:dyDescent="0.25">
      <c r="A525">
        <v>517</v>
      </c>
      <c r="B525">
        <v>589</v>
      </c>
      <c r="C525" t="s">
        <v>2463</v>
      </c>
      <c r="D525" t="s">
        <v>2482</v>
      </c>
      <c r="E525" t="s">
        <v>2486</v>
      </c>
      <c r="F525" t="s">
        <v>2487</v>
      </c>
    </row>
    <row r="526" spans="1:6" x14ac:dyDescent="0.25">
      <c r="A526">
        <v>518</v>
      </c>
      <c r="B526">
        <v>590</v>
      </c>
      <c r="C526" t="s">
        <v>2463</v>
      </c>
      <c r="D526" t="s">
        <v>2482</v>
      </c>
      <c r="E526" t="s">
        <v>2488</v>
      </c>
      <c r="F526" t="s">
        <v>2489</v>
      </c>
    </row>
    <row r="527" spans="1:6" x14ac:dyDescent="0.25">
      <c r="A527">
        <v>519</v>
      </c>
      <c r="B527">
        <v>591</v>
      </c>
      <c r="C527" t="s">
        <v>2463</v>
      </c>
      <c r="D527" t="s">
        <v>2482</v>
      </c>
      <c r="E527" t="s">
        <v>1997</v>
      </c>
      <c r="F527" t="s">
        <v>2490</v>
      </c>
    </row>
    <row r="528" spans="1:6" x14ac:dyDescent="0.25">
      <c r="A528">
        <v>520</v>
      </c>
      <c r="B528">
        <v>592</v>
      </c>
      <c r="C528" t="s">
        <v>2463</v>
      </c>
      <c r="D528" t="s">
        <v>2482</v>
      </c>
      <c r="E528" t="s">
        <v>2491</v>
      </c>
      <c r="F528" t="s">
        <v>2492</v>
      </c>
    </row>
    <row r="529" spans="1:6" x14ac:dyDescent="0.25">
      <c r="A529">
        <v>521</v>
      </c>
      <c r="B529">
        <v>594</v>
      </c>
      <c r="C529" t="s">
        <v>2463</v>
      </c>
      <c r="D529" t="s">
        <v>2482</v>
      </c>
      <c r="E529" t="s">
        <v>2493</v>
      </c>
      <c r="F529" t="s">
        <v>2494</v>
      </c>
    </row>
    <row r="530" spans="1:6" x14ac:dyDescent="0.25">
      <c r="A530">
        <v>522</v>
      </c>
      <c r="B530">
        <v>593</v>
      </c>
      <c r="C530" t="s">
        <v>2463</v>
      </c>
      <c r="D530" t="s">
        <v>2482</v>
      </c>
      <c r="E530" t="s">
        <v>2495</v>
      </c>
      <c r="F530" t="s">
        <v>2496</v>
      </c>
    </row>
    <row r="531" spans="1:6" x14ac:dyDescent="0.25">
      <c r="A531">
        <v>523</v>
      </c>
      <c r="B531">
        <v>595</v>
      </c>
      <c r="C531" t="s">
        <v>2463</v>
      </c>
      <c r="D531" t="s">
        <v>2482</v>
      </c>
      <c r="E531" t="s">
        <v>2497</v>
      </c>
      <c r="F531" t="s">
        <v>2498</v>
      </c>
    </row>
    <row r="532" spans="1:6" x14ac:dyDescent="0.25">
      <c r="A532">
        <v>524</v>
      </c>
      <c r="B532">
        <v>596</v>
      </c>
      <c r="C532" t="s">
        <v>2463</v>
      </c>
      <c r="D532" t="s">
        <v>2482</v>
      </c>
      <c r="E532" t="s">
        <v>1351</v>
      </c>
      <c r="F532" t="s">
        <v>2499</v>
      </c>
    </row>
    <row r="533" spans="1:6" x14ac:dyDescent="0.25">
      <c r="A533">
        <v>525</v>
      </c>
      <c r="B533">
        <v>597</v>
      </c>
      <c r="C533" t="s">
        <v>2463</v>
      </c>
      <c r="D533" t="s">
        <v>2482</v>
      </c>
      <c r="E533" t="s">
        <v>2500</v>
      </c>
      <c r="F533" t="s">
        <v>2501</v>
      </c>
    </row>
    <row r="534" spans="1:6" x14ac:dyDescent="0.25">
      <c r="A534">
        <v>526</v>
      </c>
      <c r="B534">
        <v>598</v>
      </c>
      <c r="C534" t="s">
        <v>2463</v>
      </c>
      <c r="D534" t="s">
        <v>2502</v>
      </c>
      <c r="E534" t="s">
        <v>2503</v>
      </c>
      <c r="F534" t="s">
        <v>2504</v>
      </c>
    </row>
    <row r="535" spans="1:6" x14ac:dyDescent="0.25">
      <c r="A535">
        <v>527</v>
      </c>
      <c r="B535">
        <v>599</v>
      </c>
      <c r="C535" t="s">
        <v>2463</v>
      </c>
      <c r="D535" t="s">
        <v>2502</v>
      </c>
      <c r="E535" t="s">
        <v>2505</v>
      </c>
      <c r="F535" t="s">
        <v>2506</v>
      </c>
    </row>
    <row r="536" spans="1:6" x14ac:dyDescent="0.25">
      <c r="A536">
        <v>528</v>
      </c>
      <c r="B536">
        <v>600</v>
      </c>
      <c r="C536" t="s">
        <v>2463</v>
      </c>
      <c r="D536" t="s">
        <v>2502</v>
      </c>
      <c r="E536" t="s">
        <v>2507</v>
      </c>
      <c r="F536" t="s">
        <v>2508</v>
      </c>
    </row>
    <row r="537" spans="1:6" x14ac:dyDescent="0.25">
      <c r="A537">
        <v>529</v>
      </c>
      <c r="B537">
        <v>601</v>
      </c>
      <c r="C537" t="s">
        <v>2463</v>
      </c>
      <c r="D537" t="s">
        <v>2509</v>
      </c>
      <c r="E537" t="s">
        <v>2510</v>
      </c>
      <c r="F537" t="s">
        <v>2511</v>
      </c>
    </row>
    <row r="538" spans="1:6" x14ac:dyDescent="0.25">
      <c r="A538">
        <v>530</v>
      </c>
      <c r="B538">
        <v>602</v>
      </c>
      <c r="C538" t="s">
        <v>2463</v>
      </c>
      <c r="D538" t="s">
        <v>2512</v>
      </c>
      <c r="E538" t="s">
        <v>2513</v>
      </c>
      <c r="F538" t="s">
        <v>2514</v>
      </c>
    </row>
    <row r="539" spans="1:6" x14ac:dyDescent="0.25">
      <c r="A539">
        <v>531</v>
      </c>
      <c r="B539">
        <v>603</v>
      </c>
      <c r="C539" t="s">
        <v>2463</v>
      </c>
      <c r="D539" t="s">
        <v>2512</v>
      </c>
      <c r="E539" t="s">
        <v>2515</v>
      </c>
      <c r="F539" t="s">
        <v>2516</v>
      </c>
    </row>
    <row r="540" spans="1:6" x14ac:dyDescent="0.25">
      <c r="A540">
        <v>532</v>
      </c>
      <c r="B540">
        <v>604</v>
      </c>
      <c r="C540" t="s">
        <v>2463</v>
      </c>
      <c r="D540" t="s">
        <v>2512</v>
      </c>
      <c r="E540" t="s">
        <v>2517</v>
      </c>
      <c r="F540" t="s">
        <v>2518</v>
      </c>
    </row>
    <row r="541" spans="1:6" x14ac:dyDescent="0.25">
      <c r="A541">
        <v>533</v>
      </c>
      <c r="B541">
        <v>605</v>
      </c>
      <c r="C541" t="s">
        <v>2463</v>
      </c>
      <c r="D541" t="s">
        <v>2512</v>
      </c>
      <c r="E541" t="s">
        <v>2519</v>
      </c>
      <c r="F541" t="s">
        <v>2520</v>
      </c>
    </row>
    <row r="542" spans="1:6" x14ac:dyDescent="0.25">
      <c r="A542">
        <v>534</v>
      </c>
      <c r="B542">
        <v>606</v>
      </c>
      <c r="C542" t="s">
        <v>2463</v>
      </c>
      <c r="D542" t="s">
        <v>2512</v>
      </c>
      <c r="E542" t="s">
        <v>2521</v>
      </c>
      <c r="F542" t="s">
        <v>2522</v>
      </c>
    </row>
    <row r="543" spans="1:6" x14ac:dyDescent="0.25">
      <c r="A543">
        <v>535</v>
      </c>
      <c r="B543">
        <v>607</v>
      </c>
      <c r="C543" t="s">
        <v>2463</v>
      </c>
      <c r="D543" t="s">
        <v>2512</v>
      </c>
      <c r="E543" t="s">
        <v>2523</v>
      </c>
      <c r="F543" t="s">
        <v>2524</v>
      </c>
    </row>
    <row r="544" spans="1:6" x14ac:dyDescent="0.25">
      <c r="A544">
        <v>536</v>
      </c>
      <c r="B544">
        <v>608</v>
      </c>
      <c r="C544" t="s">
        <v>2463</v>
      </c>
      <c r="D544" t="s">
        <v>2525</v>
      </c>
      <c r="E544" t="s">
        <v>2526</v>
      </c>
      <c r="F544" t="s">
        <v>2527</v>
      </c>
    </row>
    <row r="545" spans="1:6" x14ac:dyDescent="0.25">
      <c r="A545">
        <v>537</v>
      </c>
      <c r="B545">
        <v>610</v>
      </c>
      <c r="C545" t="s">
        <v>2463</v>
      </c>
      <c r="D545" t="s">
        <v>2528</v>
      </c>
      <c r="E545" t="s">
        <v>2529</v>
      </c>
      <c r="F545" t="s">
        <v>2530</v>
      </c>
    </row>
    <row r="546" spans="1:6" x14ac:dyDescent="0.25">
      <c r="A546">
        <v>538</v>
      </c>
      <c r="B546">
        <v>612</v>
      </c>
      <c r="C546" t="s">
        <v>2463</v>
      </c>
      <c r="D546" t="s">
        <v>2531</v>
      </c>
      <c r="E546" t="s">
        <v>2432</v>
      </c>
      <c r="F546" t="s">
        <v>2532</v>
      </c>
    </row>
    <row r="547" spans="1:6" x14ac:dyDescent="0.25">
      <c r="A547">
        <v>539</v>
      </c>
      <c r="B547">
        <v>614</v>
      </c>
      <c r="C547" t="s">
        <v>2463</v>
      </c>
      <c r="D547" t="s">
        <v>2533</v>
      </c>
      <c r="E547" t="s">
        <v>2534</v>
      </c>
      <c r="F547" t="s">
        <v>2535</v>
      </c>
    </row>
    <row r="548" spans="1:6" x14ac:dyDescent="0.25">
      <c r="A548">
        <v>540</v>
      </c>
      <c r="B548">
        <v>615</v>
      </c>
      <c r="C548" t="s">
        <v>2463</v>
      </c>
      <c r="D548" t="s">
        <v>2533</v>
      </c>
      <c r="E548" t="s">
        <v>2536</v>
      </c>
      <c r="F548" t="s">
        <v>2537</v>
      </c>
    </row>
    <row r="549" spans="1:6" x14ac:dyDescent="0.25">
      <c r="A549">
        <v>541</v>
      </c>
      <c r="B549">
        <v>616</v>
      </c>
      <c r="C549" t="s">
        <v>2463</v>
      </c>
      <c r="D549" t="s">
        <v>2533</v>
      </c>
      <c r="E549" t="s">
        <v>2538</v>
      </c>
      <c r="F549" t="s">
        <v>2539</v>
      </c>
    </row>
    <row r="550" spans="1:6" x14ac:dyDescent="0.25">
      <c r="A550">
        <v>542</v>
      </c>
      <c r="B550">
        <v>617</v>
      </c>
      <c r="C550" t="s">
        <v>2463</v>
      </c>
      <c r="D550" t="s">
        <v>2533</v>
      </c>
      <c r="E550" t="s">
        <v>2038</v>
      </c>
      <c r="F550" t="s">
        <v>2540</v>
      </c>
    </row>
    <row r="551" spans="1:6" x14ac:dyDescent="0.25">
      <c r="A551">
        <v>543</v>
      </c>
      <c r="B551">
        <v>618</v>
      </c>
      <c r="C551" t="s">
        <v>2463</v>
      </c>
      <c r="D551" t="s">
        <v>2533</v>
      </c>
      <c r="E551" t="s">
        <v>2541</v>
      </c>
      <c r="F551" t="s">
        <v>2542</v>
      </c>
    </row>
    <row r="552" spans="1:6" x14ac:dyDescent="0.25">
      <c r="A552">
        <v>544</v>
      </c>
      <c r="B552">
        <v>619</v>
      </c>
      <c r="C552" t="s">
        <v>2463</v>
      </c>
      <c r="D552" t="s">
        <v>2533</v>
      </c>
      <c r="E552" t="s">
        <v>2543</v>
      </c>
      <c r="F552" t="s">
        <v>2544</v>
      </c>
    </row>
    <row r="553" spans="1:6" x14ac:dyDescent="0.25">
      <c r="A553">
        <v>545</v>
      </c>
      <c r="B553">
        <v>620</v>
      </c>
      <c r="C553" t="s">
        <v>2463</v>
      </c>
      <c r="D553" t="s">
        <v>2533</v>
      </c>
      <c r="E553" t="s">
        <v>2545</v>
      </c>
      <c r="F553" t="s">
        <v>2546</v>
      </c>
    </row>
    <row r="554" spans="1:6" x14ac:dyDescent="0.25">
      <c r="A554">
        <v>546</v>
      </c>
      <c r="B554">
        <v>621</v>
      </c>
      <c r="C554" t="s">
        <v>2463</v>
      </c>
      <c r="D554" t="s">
        <v>2533</v>
      </c>
      <c r="E554" t="s">
        <v>2547</v>
      </c>
      <c r="F554" t="s">
        <v>2548</v>
      </c>
    </row>
    <row r="555" spans="1:6" x14ac:dyDescent="0.25">
      <c r="A555">
        <v>547</v>
      </c>
      <c r="B555">
        <v>622</v>
      </c>
      <c r="C555" t="s">
        <v>2463</v>
      </c>
      <c r="D555" t="s">
        <v>2533</v>
      </c>
      <c r="E555" t="s">
        <v>1665</v>
      </c>
      <c r="F555" t="s">
        <v>2549</v>
      </c>
    </row>
    <row r="556" spans="1:6" x14ac:dyDescent="0.25">
      <c r="A556">
        <v>548</v>
      </c>
      <c r="B556">
        <v>623</v>
      </c>
      <c r="C556" t="s">
        <v>2463</v>
      </c>
      <c r="D556" t="s">
        <v>2533</v>
      </c>
      <c r="E556" t="s">
        <v>2550</v>
      </c>
      <c r="F556" t="s">
        <v>2551</v>
      </c>
    </row>
    <row r="557" spans="1:6" x14ac:dyDescent="0.25">
      <c r="A557">
        <v>549</v>
      </c>
      <c r="B557">
        <v>626</v>
      </c>
      <c r="C557" t="s">
        <v>2552</v>
      </c>
      <c r="D557" t="s">
        <v>2553</v>
      </c>
      <c r="E557" t="s">
        <v>2554</v>
      </c>
      <c r="F557" t="s">
        <v>2555</v>
      </c>
    </row>
    <row r="558" spans="1:6" x14ac:dyDescent="0.25">
      <c r="A558">
        <v>550</v>
      </c>
      <c r="B558">
        <v>666</v>
      </c>
      <c r="C558" t="s">
        <v>2556</v>
      </c>
      <c r="D558" t="s">
        <v>2557</v>
      </c>
      <c r="E558" t="s">
        <v>2558</v>
      </c>
      <c r="F558" t="s">
        <v>2559</v>
      </c>
    </row>
    <row r="559" spans="1:6" x14ac:dyDescent="0.25">
      <c r="A559">
        <v>551</v>
      </c>
      <c r="B559">
        <v>667</v>
      </c>
      <c r="C559" t="s">
        <v>2556</v>
      </c>
      <c r="D559" t="s">
        <v>2560</v>
      </c>
      <c r="E559" t="s">
        <v>2561</v>
      </c>
      <c r="F559" t="s">
        <v>137</v>
      </c>
    </row>
    <row r="560" spans="1:6" x14ac:dyDescent="0.25">
      <c r="A560">
        <v>552</v>
      </c>
      <c r="B560">
        <v>668</v>
      </c>
      <c r="C560" t="s">
        <v>2562</v>
      </c>
      <c r="D560" t="s">
        <v>2563</v>
      </c>
      <c r="E560" t="s">
        <v>2564</v>
      </c>
      <c r="F560" t="s">
        <v>2565</v>
      </c>
    </row>
    <row r="561" spans="1:6" x14ac:dyDescent="0.25">
      <c r="A561">
        <v>553</v>
      </c>
      <c r="B561">
        <v>669</v>
      </c>
      <c r="C561" t="s">
        <v>2562</v>
      </c>
      <c r="D561" t="s">
        <v>2563</v>
      </c>
      <c r="E561" t="s">
        <v>2566</v>
      </c>
      <c r="F561" t="s">
        <v>2567</v>
      </c>
    </row>
    <row r="562" spans="1:6" x14ac:dyDescent="0.25">
      <c r="A562">
        <v>554</v>
      </c>
      <c r="B562">
        <v>670</v>
      </c>
      <c r="C562" t="s">
        <v>2562</v>
      </c>
      <c r="D562" t="s">
        <v>2563</v>
      </c>
      <c r="E562" t="s">
        <v>2568</v>
      </c>
      <c r="F562" t="s">
        <v>2569</v>
      </c>
    </row>
    <row r="563" spans="1:6" x14ac:dyDescent="0.25">
      <c r="A563">
        <v>555</v>
      </c>
      <c r="B563">
        <v>671</v>
      </c>
      <c r="C563" t="s">
        <v>2562</v>
      </c>
      <c r="D563" t="s">
        <v>2563</v>
      </c>
      <c r="E563" t="s">
        <v>1794</v>
      </c>
      <c r="F563" t="s">
        <v>2570</v>
      </c>
    </row>
    <row r="564" spans="1:6" x14ac:dyDescent="0.25">
      <c r="A564">
        <v>556</v>
      </c>
      <c r="B564">
        <v>672</v>
      </c>
      <c r="C564" t="s">
        <v>2562</v>
      </c>
      <c r="D564" t="s">
        <v>2563</v>
      </c>
      <c r="E564" t="s">
        <v>2571</v>
      </c>
      <c r="F564" t="s">
        <v>2572</v>
      </c>
    </row>
    <row r="565" spans="1:6" x14ac:dyDescent="0.25">
      <c r="A565">
        <v>557</v>
      </c>
      <c r="B565">
        <v>673</v>
      </c>
      <c r="C565" t="s">
        <v>2562</v>
      </c>
      <c r="D565" t="s">
        <v>2573</v>
      </c>
      <c r="E565" t="s">
        <v>1544</v>
      </c>
      <c r="F565" t="s">
        <v>2574</v>
      </c>
    </row>
    <row r="566" spans="1:6" x14ac:dyDescent="0.25">
      <c r="A566">
        <v>558</v>
      </c>
      <c r="B566">
        <v>675</v>
      </c>
      <c r="C566" t="s">
        <v>2562</v>
      </c>
      <c r="D566" t="s">
        <v>2573</v>
      </c>
      <c r="E566" t="s">
        <v>2575</v>
      </c>
      <c r="F566" t="s">
        <v>2576</v>
      </c>
    </row>
    <row r="567" spans="1:6" x14ac:dyDescent="0.25">
      <c r="A567">
        <v>559</v>
      </c>
      <c r="B567">
        <v>676</v>
      </c>
      <c r="C567" t="s">
        <v>2562</v>
      </c>
      <c r="D567" t="s">
        <v>2573</v>
      </c>
      <c r="E567" t="s">
        <v>2577</v>
      </c>
      <c r="F567" t="s">
        <v>2578</v>
      </c>
    </row>
    <row r="568" spans="1:6" x14ac:dyDescent="0.25">
      <c r="A568">
        <v>560</v>
      </c>
      <c r="B568">
        <v>677</v>
      </c>
      <c r="C568" t="s">
        <v>2562</v>
      </c>
      <c r="D568" t="s">
        <v>2579</v>
      </c>
      <c r="E568" t="s">
        <v>2580</v>
      </c>
      <c r="F568" t="s">
        <v>2581</v>
      </c>
    </row>
    <row r="569" spans="1:6" x14ac:dyDescent="0.25">
      <c r="A569">
        <v>561</v>
      </c>
      <c r="B569">
        <v>678</v>
      </c>
      <c r="C569" t="s">
        <v>2562</v>
      </c>
      <c r="D569" t="s">
        <v>2582</v>
      </c>
      <c r="E569" t="s">
        <v>2583</v>
      </c>
      <c r="F569" t="s">
        <v>2584</v>
      </c>
    </row>
    <row r="570" spans="1:6" x14ac:dyDescent="0.25">
      <c r="A570">
        <v>562</v>
      </c>
      <c r="B570">
        <v>679</v>
      </c>
      <c r="C570" t="s">
        <v>2562</v>
      </c>
      <c r="D570" t="s">
        <v>2585</v>
      </c>
      <c r="E570" t="s">
        <v>2586</v>
      </c>
      <c r="F570" t="s">
        <v>2587</v>
      </c>
    </row>
    <row r="571" spans="1:6" x14ac:dyDescent="0.25">
      <c r="A571">
        <v>563</v>
      </c>
      <c r="B571">
        <v>680</v>
      </c>
      <c r="C571" t="s">
        <v>2562</v>
      </c>
      <c r="D571" t="s">
        <v>2585</v>
      </c>
      <c r="E571" t="s">
        <v>1840</v>
      </c>
      <c r="F571" t="s">
        <v>2588</v>
      </c>
    </row>
    <row r="572" spans="1:6" x14ac:dyDescent="0.25">
      <c r="A572">
        <v>564</v>
      </c>
      <c r="B572">
        <v>681</v>
      </c>
      <c r="C572" t="s">
        <v>2562</v>
      </c>
      <c r="D572" t="s">
        <v>2589</v>
      </c>
      <c r="E572" t="s">
        <v>2590</v>
      </c>
      <c r="F572" t="s">
        <v>2591</v>
      </c>
    </row>
    <row r="573" spans="1:6" x14ac:dyDescent="0.25">
      <c r="A573">
        <v>565</v>
      </c>
      <c r="B573">
        <v>682</v>
      </c>
      <c r="C573" t="s">
        <v>2562</v>
      </c>
      <c r="D573" t="s">
        <v>2592</v>
      </c>
      <c r="E573" t="s">
        <v>2593</v>
      </c>
      <c r="F573" t="s">
        <v>2594</v>
      </c>
    </row>
    <row r="574" spans="1:6" x14ac:dyDescent="0.25">
      <c r="A574">
        <v>566</v>
      </c>
      <c r="B574">
        <v>646</v>
      </c>
      <c r="C574" t="s">
        <v>2595</v>
      </c>
      <c r="D574" t="s">
        <v>2596</v>
      </c>
      <c r="E574" t="s">
        <v>1573</v>
      </c>
      <c r="F574" t="s">
        <v>2597</v>
      </c>
    </row>
    <row r="575" spans="1:6" x14ac:dyDescent="0.25">
      <c r="A575">
        <v>567</v>
      </c>
      <c r="B575">
        <v>650</v>
      </c>
      <c r="C575" t="s">
        <v>2595</v>
      </c>
      <c r="D575" t="s">
        <v>2598</v>
      </c>
      <c r="E575" t="s">
        <v>1618</v>
      </c>
      <c r="F575" t="s">
        <v>130</v>
      </c>
    </row>
    <row r="576" spans="1:6" x14ac:dyDescent="0.25">
      <c r="A576">
        <v>568</v>
      </c>
      <c r="B576">
        <v>651</v>
      </c>
      <c r="C576" t="s">
        <v>2595</v>
      </c>
      <c r="D576" t="s">
        <v>2598</v>
      </c>
      <c r="E576" t="s">
        <v>2599</v>
      </c>
      <c r="F576" t="s">
        <v>131</v>
      </c>
    </row>
    <row r="577" spans="1:6" x14ac:dyDescent="0.25">
      <c r="A577">
        <v>569</v>
      </c>
      <c r="B577">
        <v>648</v>
      </c>
      <c r="C577" t="s">
        <v>2595</v>
      </c>
      <c r="D577" t="s">
        <v>2600</v>
      </c>
      <c r="E577" t="s">
        <v>2601</v>
      </c>
      <c r="F577" t="s">
        <v>2602</v>
      </c>
    </row>
    <row r="578" spans="1:6" x14ac:dyDescent="0.25">
      <c r="A578">
        <v>570</v>
      </c>
      <c r="B578">
        <v>647</v>
      </c>
      <c r="C578" t="s">
        <v>2595</v>
      </c>
      <c r="D578" t="s">
        <v>2603</v>
      </c>
      <c r="E578" t="s">
        <v>2604</v>
      </c>
      <c r="F578" t="s">
        <v>2605</v>
      </c>
    </row>
    <row r="579" spans="1:6" x14ac:dyDescent="0.25">
      <c r="A579">
        <v>571</v>
      </c>
      <c r="B579">
        <v>654</v>
      </c>
      <c r="C579" t="s">
        <v>2595</v>
      </c>
      <c r="D579" t="s">
        <v>2606</v>
      </c>
      <c r="E579" t="s">
        <v>1779</v>
      </c>
      <c r="F579" t="s">
        <v>132</v>
      </c>
    </row>
    <row r="580" spans="1:6" x14ac:dyDescent="0.25">
      <c r="A580">
        <v>571.5</v>
      </c>
      <c r="B580">
        <v>652</v>
      </c>
      <c r="C580" t="s">
        <v>2595</v>
      </c>
      <c r="D580" t="s">
        <v>2606</v>
      </c>
      <c r="E580" t="s">
        <v>2607</v>
      </c>
      <c r="F580" t="s">
        <v>2608</v>
      </c>
    </row>
    <row r="581" spans="1:6" x14ac:dyDescent="0.25">
      <c r="A581">
        <v>572</v>
      </c>
      <c r="B581">
        <v>655</v>
      </c>
      <c r="C581" t="s">
        <v>2595</v>
      </c>
      <c r="D581" t="s">
        <v>2606</v>
      </c>
      <c r="E581" t="s">
        <v>2609</v>
      </c>
      <c r="F581" t="s">
        <v>2610</v>
      </c>
    </row>
    <row r="582" spans="1:6" x14ac:dyDescent="0.25">
      <c r="A582">
        <v>573</v>
      </c>
      <c r="B582">
        <v>649</v>
      </c>
      <c r="C582" t="s">
        <v>2595</v>
      </c>
      <c r="D582" t="s">
        <v>2611</v>
      </c>
      <c r="E582" t="s">
        <v>2612</v>
      </c>
      <c r="F582" t="s">
        <v>2613</v>
      </c>
    </row>
    <row r="583" spans="1:6" x14ac:dyDescent="0.25">
      <c r="A583">
        <v>574</v>
      </c>
      <c r="B583">
        <v>656</v>
      </c>
      <c r="C583" t="s">
        <v>2595</v>
      </c>
      <c r="D583" t="s">
        <v>2614</v>
      </c>
      <c r="E583" t="s">
        <v>2615</v>
      </c>
      <c r="F583" t="s">
        <v>133</v>
      </c>
    </row>
    <row r="584" spans="1:6" x14ac:dyDescent="0.25">
      <c r="A584">
        <v>575</v>
      </c>
      <c r="B584">
        <v>657</v>
      </c>
      <c r="C584" t="s">
        <v>2595</v>
      </c>
      <c r="D584" t="s">
        <v>2616</v>
      </c>
      <c r="E584" t="s">
        <v>2617</v>
      </c>
      <c r="F584" t="s">
        <v>134</v>
      </c>
    </row>
    <row r="585" spans="1:6" x14ac:dyDescent="0.25">
      <c r="A585">
        <v>576</v>
      </c>
      <c r="B585">
        <v>658</v>
      </c>
      <c r="C585" t="s">
        <v>2595</v>
      </c>
      <c r="D585" t="s">
        <v>2616</v>
      </c>
      <c r="E585" t="s">
        <v>2618</v>
      </c>
      <c r="F585" t="s">
        <v>2619</v>
      </c>
    </row>
    <row r="586" spans="1:6" x14ac:dyDescent="0.25">
      <c r="A586">
        <v>577</v>
      </c>
      <c r="B586">
        <v>659</v>
      </c>
      <c r="C586" t="s">
        <v>2595</v>
      </c>
      <c r="D586" t="s">
        <v>2620</v>
      </c>
      <c r="E586" t="s">
        <v>2621</v>
      </c>
      <c r="F586" t="s">
        <v>2622</v>
      </c>
    </row>
    <row r="587" spans="1:6" x14ac:dyDescent="0.25">
      <c r="A587">
        <v>578</v>
      </c>
      <c r="B587">
        <v>660</v>
      </c>
      <c r="C587" t="s">
        <v>2595</v>
      </c>
      <c r="D587" t="s">
        <v>2620</v>
      </c>
      <c r="E587" t="s">
        <v>2623</v>
      </c>
      <c r="F587" t="s">
        <v>135</v>
      </c>
    </row>
    <row r="588" spans="1:6" x14ac:dyDescent="0.25">
      <c r="A588">
        <v>579</v>
      </c>
      <c r="B588">
        <v>661</v>
      </c>
      <c r="C588" t="s">
        <v>2595</v>
      </c>
      <c r="D588" t="s">
        <v>2620</v>
      </c>
      <c r="E588" t="s">
        <v>2624</v>
      </c>
      <c r="F588" t="s">
        <v>2625</v>
      </c>
    </row>
    <row r="589" spans="1:6" x14ac:dyDescent="0.25">
      <c r="A589">
        <v>580</v>
      </c>
      <c r="B589">
        <v>662</v>
      </c>
      <c r="C589" t="s">
        <v>2595</v>
      </c>
      <c r="D589" t="s">
        <v>2620</v>
      </c>
      <c r="E589" t="s">
        <v>2626</v>
      </c>
      <c r="F589" t="s">
        <v>2627</v>
      </c>
    </row>
    <row r="590" spans="1:6" x14ac:dyDescent="0.25">
      <c r="A590">
        <v>581</v>
      </c>
      <c r="B590">
        <v>663</v>
      </c>
      <c r="C590" t="s">
        <v>2595</v>
      </c>
      <c r="D590" t="s">
        <v>2620</v>
      </c>
      <c r="E590" t="s">
        <v>2628</v>
      </c>
      <c r="F590" t="s">
        <v>2629</v>
      </c>
    </row>
    <row r="591" spans="1:6" x14ac:dyDescent="0.25">
      <c r="A591">
        <v>582</v>
      </c>
      <c r="B591">
        <v>664</v>
      </c>
      <c r="C591" t="s">
        <v>2595</v>
      </c>
      <c r="D591" t="s">
        <v>2620</v>
      </c>
      <c r="E591" t="s">
        <v>2630</v>
      </c>
      <c r="F591" t="s">
        <v>2631</v>
      </c>
    </row>
    <row r="592" spans="1:6" x14ac:dyDescent="0.25">
      <c r="A592">
        <v>583</v>
      </c>
      <c r="B592">
        <v>665</v>
      </c>
      <c r="C592" t="s">
        <v>2595</v>
      </c>
      <c r="D592" t="s">
        <v>2620</v>
      </c>
      <c r="E592" t="s">
        <v>2632</v>
      </c>
      <c r="F592" t="s">
        <v>136</v>
      </c>
    </row>
    <row r="593" spans="1:6" x14ac:dyDescent="0.25">
      <c r="A593">
        <v>584</v>
      </c>
      <c r="B593">
        <v>684</v>
      </c>
      <c r="C593" t="s">
        <v>2633</v>
      </c>
      <c r="D593" t="s">
        <v>2634</v>
      </c>
      <c r="E593" t="s">
        <v>2635</v>
      </c>
      <c r="F593" t="s">
        <v>138</v>
      </c>
    </row>
    <row r="594" spans="1:6" x14ac:dyDescent="0.25">
      <c r="A594">
        <v>585</v>
      </c>
      <c r="B594">
        <v>683</v>
      </c>
      <c r="C594" t="s">
        <v>2633</v>
      </c>
      <c r="D594" t="s">
        <v>2634</v>
      </c>
      <c r="E594" t="s">
        <v>2214</v>
      </c>
      <c r="F594" t="s">
        <v>2636</v>
      </c>
    </row>
    <row r="595" spans="1:6" x14ac:dyDescent="0.25">
      <c r="A595">
        <v>586</v>
      </c>
      <c r="B595">
        <v>686</v>
      </c>
      <c r="C595" t="s">
        <v>2633</v>
      </c>
      <c r="D595" t="s">
        <v>2634</v>
      </c>
      <c r="E595" t="s">
        <v>2637</v>
      </c>
      <c r="F595" t="s">
        <v>2638</v>
      </c>
    </row>
    <row r="596" spans="1:6" x14ac:dyDescent="0.25">
      <c r="A596">
        <v>587</v>
      </c>
      <c r="B596">
        <v>685</v>
      </c>
      <c r="C596" t="s">
        <v>2633</v>
      </c>
      <c r="D596" t="s">
        <v>2634</v>
      </c>
      <c r="E596" t="s">
        <v>2639</v>
      </c>
      <c r="F596" t="s">
        <v>139</v>
      </c>
    </row>
    <row r="597" spans="1:6" x14ac:dyDescent="0.25">
      <c r="A597">
        <v>588</v>
      </c>
      <c r="C597" t="s">
        <v>2633</v>
      </c>
      <c r="D597" t="s">
        <v>2640</v>
      </c>
      <c r="E597" t="s">
        <v>2641</v>
      </c>
      <c r="F597" t="s">
        <v>2642</v>
      </c>
    </row>
    <row r="598" spans="1:6" x14ac:dyDescent="0.25">
      <c r="A598">
        <v>589</v>
      </c>
      <c r="B598">
        <v>688</v>
      </c>
      <c r="C598" t="s">
        <v>2633</v>
      </c>
      <c r="D598" t="s">
        <v>2634</v>
      </c>
      <c r="E598" t="s">
        <v>2643</v>
      </c>
      <c r="F598" t="s">
        <v>2644</v>
      </c>
    </row>
    <row r="599" spans="1:6" x14ac:dyDescent="0.25">
      <c r="A599">
        <v>590</v>
      </c>
      <c r="B599">
        <v>687</v>
      </c>
      <c r="C599" t="s">
        <v>2633</v>
      </c>
      <c r="D599" t="s">
        <v>2634</v>
      </c>
      <c r="E599" t="s">
        <v>1507</v>
      </c>
      <c r="F599" t="s">
        <v>2645</v>
      </c>
    </row>
    <row r="600" spans="1:6" x14ac:dyDescent="0.25">
      <c r="A600">
        <v>591</v>
      </c>
      <c r="B600">
        <v>690</v>
      </c>
      <c r="C600" t="s">
        <v>2633</v>
      </c>
      <c r="D600" t="s">
        <v>2646</v>
      </c>
      <c r="E600" t="s">
        <v>2609</v>
      </c>
      <c r="F600" t="s">
        <v>2647</v>
      </c>
    </row>
    <row r="601" spans="1:6" x14ac:dyDescent="0.25">
      <c r="A601">
        <v>592</v>
      </c>
      <c r="B601">
        <v>692</v>
      </c>
      <c r="C601" t="s">
        <v>2633</v>
      </c>
      <c r="D601" t="s">
        <v>2646</v>
      </c>
      <c r="E601" t="s">
        <v>2312</v>
      </c>
      <c r="F601" t="s">
        <v>2648</v>
      </c>
    </row>
    <row r="602" spans="1:6" x14ac:dyDescent="0.25">
      <c r="A602">
        <v>592.5</v>
      </c>
      <c r="B602">
        <v>691</v>
      </c>
      <c r="C602" t="s">
        <v>2633</v>
      </c>
      <c r="D602" t="s">
        <v>2646</v>
      </c>
      <c r="E602" t="s">
        <v>2649</v>
      </c>
      <c r="F602" t="s">
        <v>2650</v>
      </c>
    </row>
    <row r="603" spans="1:6" x14ac:dyDescent="0.25">
      <c r="A603">
        <v>593</v>
      </c>
      <c r="B603">
        <v>693</v>
      </c>
      <c r="C603" t="s">
        <v>2633</v>
      </c>
      <c r="D603" t="s">
        <v>2646</v>
      </c>
      <c r="E603" t="s">
        <v>1544</v>
      </c>
      <c r="F603" t="s">
        <v>2651</v>
      </c>
    </row>
    <row r="604" spans="1:6" x14ac:dyDescent="0.25">
      <c r="A604">
        <v>594</v>
      </c>
      <c r="B604">
        <v>689</v>
      </c>
      <c r="C604" t="s">
        <v>2633</v>
      </c>
      <c r="D604" t="s">
        <v>2634</v>
      </c>
      <c r="E604" t="s">
        <v>2641</v>
      </c>
      <c r="F604" t="s">
        <v>2652</v>
      </c>
    </row>
    <row r="605" spans="1:6" x14ac:dyDescent="0.25">
      <c r="A605">
        <v>595</v>
      </c>
      <c r="B605">
        <v>695</v>
      </c>
      <c r="C605" t="s">
        <v>2653</v>
      </c>
      <c r="D605" t="s">
        <v>2654</v>
      </c>
      <c r="E605" t="s">
        <v>2655</v>
      </c>
      <c r="F605" t="s">
        <v>2656</v>
      </c>
    </row>
    <row r="606" spans="1:6" x14ac:dyDescent="0.25">
      <c r="A606">
        <v>596</v>
      </c>
      <c r="B606">
        <v>696</v>
      </c>
      <c r="C606" t="s">
        <v>2657</v>
      </c>
      <c r="D606" t="s">
        <v>2658</v>
      </c>
      <c r="E606" t="s">
        <v>1997</v>
      </c>
      <c r="F606" t="s">
        <v>140</v>
      </c>
    </row>
    <row r="607" spans="1:6" x14ac:dyDescent="0.25">
      <c r="A607">
        <v>597</v>
      </c>
      <c r="B607">
        <v>697</v>
      </c>
      <c r="C607" t="s">
        <v>2659</v>
      </c>
      <c r="D607" t="s">
        <v>2660</v>
      </c>
      <c r="E607" t="s">
        <v>1573</v>
      </c>
      <c r="F607" t="s">
        <v>141</v>
      </c>
    </row>
    <row r="608" spans="1:6" x14ac:dyDescent="0.25">
      <c r="A608">
        <v>598</v>
      </c>
      <c r="B608">
        <v>698</v>
      </c>
      <c r="C608" t="s">
        <v>2659</v>
      </c>
      <c r="D608" t="s">
        <v>2660</v>
      </c>
      <c r="E608" t="s">
        <v>2214</v>
      </c>
      <c r="F608" t="s">
        <v>142</v>
      </c>
    </row>
    <row r="609" spans="1:6" x14ac:dyDescent="0.25">
      <c r="A609">
        <v>599</v>
      </c>
      <c r="B609">
        <v>699</v>
      </c>
      <c r="C609" t="s">
        <v>2659</v>
      </c>
      <c r="D609" t="s">
        <v>2660</v>
      </c>
      <c r="E609" t="s">
        <v>2154</v>
      </c>
      <c r="F609" t="s">
        <v>2661</v>
      </c>
    </row>
    <row r="610" spans="1:6" x14ac:dyDescent="0.25">
      <c r="A610">
        <v>600</v>
      </c>
      <c r="B610">
        <v>700</v>
      </c>
      <c r="C610" t="s">
        <v>2659</v>
      </c>
      <c r="D610" t="s">
        <v>2660</v>
      </c>
      <c r="E610" t="s">
        <v>1953</v>
      </c>
      <c r="F610" t="s">
        <v>2662</v>
      </c>
    </row>
    <row r="611" spans="1:6" x14ac:dyDescent="0.25">
      <c r="A611">
        <v>601</v>
      </c>
      <c r="B611">
        <v>701</v>
      </c>
      <c r="C611" t="s">
        <v>2663</v>
      </c>
      <c r="D611" t="s">
        <v>2664</v>
      </c>
      <c r="E611" t="s">
        <v>1537</v>
      </c>
      <c r="F611" t="s">
        <v>143</v>
      </c>
    </row>
    <row r="612" spans="1:6" x14ac:dyDescent="0.25">
      <c r="A612">
        <v>602</v>
      </c>
      <c r="B612">
        <v>718</v>
      </c>
      <c r="C612" t="s">
        <v>2665</v>
      </c>
      <c r="D612" t="s">
        <v>2666</v>
      </c>
      <c r="E612" t="s">
        <v>2667</v>
      </c>
      <c r="F612" t="s">
        <v>2668</v>
      </c>
    </row>
    <row r="613" spans="1:6" x14ac:dyDescent="0.25">
      <c r="A613">
        <v>603</v>
      </c>
      <c r="B613">
        <v>711</v>
      </c>
      <c r="C613" t="s">
        <v>2669</v>
      </c>
      <c r="D613" t="s">
        <v>2670</v>
      </c>
      <c r="E613" t="s">
        <v>2671</v>
      </c>
      <c r="F613" t="s">
        <v>2672</v>
      </c>
    </row>
    <row r="614" spans="1:6" x14ac:dyDescent="0.25">
      <c r="A614">
        <v>604</v>
      </c>
      <c r="B614">
        <v>702</v>
      </c>
      <c r="C614" t="s">
        <v>2669</v>
      </c>
      <c r="D614" t="s">
        <v>2673</v>
      </c>
      <c r="E614" t="s">
        <v>2674</v>
      </c>
      <c r="F614" t="s">
        <v>2675</v>
      </c>
    </row>
    <row r="615" spans="1:6" x14ac:dyDescent="0.25">
      <c r="A615">
        <v>605</v>
      </c>
      <c r="B615">
        <v>703</v>
      </c>
      <c r="C615" t="s">
        <v>2669</v>
      </c>
      <c r="D615" t="s">
        <v>2676</v>
      </c>
      <c r="E615" t="s">
        <v>1727</v>
      </c>
      <c r="F615" t="s">
        <v>144</v>
      </c>
    </row>
    <row r="616" spans="1:6" x14ac:dyDescent="0.25">
      <c r="A616">
        <v>606</v>
      </c>
      <c r="B616">
        <v>709</v>
      </c>
      <c r="C616" t="s">
        <v>2669</v>
      </c>
      <c r="D616" t="s">
        <v>2677</v>
      </c>
      <c r="E616" t="s">
        <v>2678</v>
      </c>
      <c r="F616" t="s">
        <v>2679</v>
      </c>
    </row>
    <row r="617" spans="1:6" x14ac:dyDescent="0.25">
      <c r="A617">
        <v>607</v>
      </c>
      <c r="B617">
        <v>710</v>
      </c>
      <c r="C617" t="s">
        <v>2669</v>
      </c>
      <c r="D617" t="s">
        <v>2680</v>
      </c>
      <c r="E617" t="s">
        <v>2681</v>
      </c>
      <c r="F617" t="s">
        <v>2682</v>
      </c>
    </row>
    <row r="618" spans="1:6" x14ac:dyDescent="0.25">
      <c r="A618">
        <v>608</v>
      </c>
      <c r="B618">
        <v>704</v>
      </c>
      <c r="C618" t="s">
        <v>2669</v>
      </c>
      <c r="D618" t="s">
        <v>2683</v>
      </c>
      <c r="E618" t="s">
        <v>2684</v>
      </c>
      <c r="F618" t="s">
        <v>145</v>
      </c>
    </row>
    <row r="619" spans="1:6" x14ac:dyDescent="0.25">
      <c r="A619">
        <v>609</v>
      </c>
      <c r="B619">
        <v>705</v>
      </c>
      <c r="C619" t="s">
        <v>2669</v>
      </c>
      <c r="D619" t="s">
        <v>2683</v>
      </c>
      <c r="E619" t="s">
        <v>1415</v>
      </c>
      <c r="F619" t="s">
        <v>146</v>
      </c>
    </row>
    <row r="620" spans="1:6" x14ac:dyDescent="0.25">
      <c r="A620">
        <v>609.5</v>
      </c>
      <c r="B620">
        <v>706</v>
      </c>
      <c r="C620" t="s">
        <v>2669</v>
      </c>
      <c r="D620" t="s">
        <v>2683</v>
      </c>
      <c r="E620" t="s">
        <v>2685</v>
      </c>
      <c r="F620" t="s">
        <v>147</v>
      </c>
    </row>
    <row r="621" spans="1:6" x14ac:dyDescent="0.25">
      <c r="A621">
        <v>610</v>
      </c>
      <c r="B621">
        <v>707</v>
      </c>
      <c r="C621" t="s">
        <v>2669</v>
      </c>
      <c r="D621" t="s">
        <v>2686</v>
      </c>
      <c r="E621" t="s">
        <v>2687</v>
      </c>
      <c r="F621" t="s">
        <v>2688</v>
      </c>
    </row>
    <row r="622" spans="1:6" x14ac:dyDescent="0.25">
      <c r="A622">
        <v>611</v>
      </c>
      <c r="B622">
        <v>708</v>
      </c>
      <c r="C622" t="s">
        <v>2669</v>
      </c>
      <c r="D622" t="s">
        <v>2686</v>
      </c>
      <c r="E622" t="s">
        <v>2689</v>
      </c>
      <c r="F622" t="s">
        <v>148</v>
      </c>
    </row>
    <row r="623" spans="1:6" x14ac:dyDescent="0.25">
      <c r="A623">
        <v>612</v>
      </c>
      <c r="B623">
        <v>717</v>
      </c>
      <c r="C623" t="s">
        <v>2690</v>
      </c>
      <c r="D623" t="s">
        <v>2691</v>
      </c>
      <c r="E623" t="s">
        <v>1727</v>
      </c>
      <c r="F623" t="s">
        <v>149</v>
      </c>
    </row>
    <row r="624" spans="1:6" x14ac:dyDescent="0.25">
      <c r="A624">
        <v>613</v>
      </c>
      <c r="B624">
        <v>732</v>
      </c>
      <c r="C624" t="s">
        <v>2692</v>
      </c>
      <c r="D624" t="s">
        <v>2693</v>
      </c>
      <c r="E624" t="s">
        <v>2694</v>
      </c>
      <c r="F624" t="s">
        <v>2695</v>
      </c>
    </row>
    <row r="625" spans="1:6" x14ac:dyDescent="0.25">
      <c r="A625">
        <v>614</v>
      </c>
      <c r="B625">
        <v>733</v>
      </c>
      <c r="C625" t="s">
        <v>2692</v>
      </c>
      <c r="D625" t="s">
        <v>2693</v>
      </c>
      <c r="E625" t="s">
        <v>2696</v>
      </c>
      <c r="F625" t="s">
        <v>2697</v>
      </c>
    </row>
    <row r="626" spans="1:6" x14ac:dyDescent="0.25">
      <c r="A626">
        <v>615</v>
      </c>
      <c r="B626">
        <v>723</v>
      </c>
      <c r="C626" t="s">
        <v>2698</v>
      </c>
      <c r="D626" t="s">
        <v>2699</v>
      </c>
      <c r="E626" t="s">
        <v>2700</v>
      </c>
      <c r="F626" t="s">
        <v>2701</v>
      </c>
    </row>
    <row r="627" spans="1:6" x14ac:dyDescent="0.25">
      <c r="A627">
        <v>616</v>
      </c>
      <c r="B627">
        <v>724</v>
      </c>
      <c r="C627" t="s">
        <v>2698</v>
      </c>
      <c r="D627" t="s">
        <v>2699</v>
      </c>
      <c r="E627" t="s">
        <v>2100</v>
      </c>
      <c r="F627" t="s">
        <v>2702</v>
      </c>
    </row>
    <row r="628" spans="1:6" x14ac:dyDescent="0.25">
      <c r="A628">
        <v>617</v>
      </c>
      <c r="B628">
        <v>727</v>
      </c>
      <c r="C628" t="s">
        <v>2698</v>
      </c>
      <c r="D628" t="s">
        <v>2699</v>
      </c>
      <c r="E628" t="s">
        <v>1917</v>
      </c>
      <c r="F628" t="s">
        <v>2703</v>
      </c>
    </row>
    <row r="629" spans="1:6" x14ac:dyDescent="0.25">
      <c r="A629">
        <v>618</v>
      </c>
      <c r="B629">
        <v>719</v>
      </c>
      <c r="C629" t="s">
        <v>2704</v>
      </c>
      <c r="D629" t="s">
        <v>2705</v>
      </c>
      <c r="E629" t="s">
        <v>2706</v>
      </c>
      <c r="F629" t="s">
        <v>150</v>
      </c>
    </row>
    <row r="630" spans="1:6" x14ac:dyDescent="0.25">
      <c r="A630">
        <v>619</v>
      </c>
      <c r="B630">
        <v>720</v>
      </c>
      <c r="C630" t="s">
        <v>2704</v>
      </c>
      <c r="D630" t="s">
        <v>2705</v>
      </c>
      <c r="E630" t="s">
        <v>2707</v>
      </c>
      <c r="F630" t="s">
        <v>151</v>
      </c>
    </row>
    <row r="631" spans="1:6" x14ac:dyDescent="0.25">
      <c r="A631">
        <v>620</v>
      </c>
      <c r="B631">
        <v>713</v>
      </c>
      <c r="C631" t="s">
        <v>2708</v>
      </c>
      <c r="D631" t="s">
        <v>2709</v>
      </c>
      <c r="E631" t="s">
        <v>1503</v>
      </c>
      <c r="F631" t="s">
        <v>2710</v>
      </c>
    </row>
    <row r="632" spans="1:6" x14ac:dyDescent="0.25">
      <c r="A632">
        <v>621</v>
      </c>
      <c r="B632">
        <v>714</v>
      </c>
      <c r="C632" t="s">
        <v>2708</v>
      </c>
      <c r="D632" t="s">
        <v>2709</v>
      </c>
      <c r="E632" t="s">
        <v>1779</v>
      </c>
      <c r="F632" t="s">
        <v>2711</v>
      </c>
    </row>
    <row r="633" spans="1:6" x14ac:dyDescent="0.25">
      <c r="A633">
        <v>622</v>
      </c>
      <c r="B633">
        <v>715</v>
      </c>
      <c r="C633" t="s">
        <v>2708</v>
      </c>
      <c r="D633" t="s">
        <v>2709</v>
      </c>
      <c r="E633" t="s">
        <v>2712</v>
      </c>
      <c r="F633" t="s">
        <v>2713</v>
      </c>
    </row>
    <row r="634" spans="1:6" x14ac:dyDescent="0.25">
      <c r="A634">
        <v>623</v>
      </c>
      <c r="B634">
        <v>716</v>
      </c>
      <c r="C634" t="s">
        <v>2708</v>
      </c>
      <c r="D634" t="s">
        <v>2709</v>
      </c>
      <c r="E634" t="s">
        <v>2714</v>
      </c>
      <c r="F634" t="s">
        <v>2715</v>
      </c>
    </row>
    <row r="635" spans="1:6" x14ac:dyDescent="0.25">
      <c r="A635">
        <v>624</v>
      </c>
      <c r="C635" t="s">
        <v>2716</v>
      </c>
      <c r="D635" t="s">
        <v>2717</v>
      </c>
      <c r="E635" t="s">
        <v>2718</v>
      </c>
      <c r="F635" t="s">
        <v>2719</v>
      </c>
    </row>
    <row r="636" spans="1:6" x14ac:dyDescent="0.25">
      <c r="A636">
        <v>625</v>
      </c>
      <c r="B636">
        <v>737</v>
      </c>
      <c r="C636" t="s">
        <v>2716</v>
      </c>
      <c r="D636" t="s">
        <v>2720</v>
      </c>
      <c r="E636" t="s">
        <v>2721</v>
      </c>
      <c r="F636" t="s">
        <v>2722</v>
      </c>
    </row>
    <row r="637" spans="1:6" x14ac:dyDescent="0.25">
      <c r="A637">
        <v>626</v>
      </c>
      <c r="B637">
        <v>734</v>
      </c>
      <c r="C637" t="s">
        <v>2716</v>
      </c>
      <c r="D637" t="s">
        <v>2720</v>
      </c>
      <c r="E637" t="s">
        <v>2723</v>
      </c>
      <c r="F637" t="s">
        <v>2724</v>
      </c>
    </row>
    <row r="638" spans="1:6" x14ac:dyDescent="0.25">
      <c r="A638">
        <v>627</v>
      </c>
      <c r="B638">
        <v>735</v>
      </c>
      <c r="C638" t="s">
        <v>2716</v>
      </c>
      <c r="D638" t="s">
        <v>2720</v>
      </c>
      <c r="E638" t="s">
        <v>2725</v>
      </c>
      <c r="F638" t="s">
        <v>2726</v>
      </c>
    </row>
    <row r="639" spans="1:6" x14ac:dyDescent="0.25">
      <c r="A639">
        <v>628</v>
      </c>
      <c r="C639" t="s">
        <v>2716</v>
      </c>
      <c r="D639" t="s">
        <v>2720</v>
      </c>
      <c r="E639" t="s">
        <v>2350</v>
      </c>
      <c r="F639" t="s">
        <v>2727</v>
      </c>
    </row>
    <row r="640" spans="1:6" x14ac:dyDescent="0.25">
      <c r="A640">
        <v>629</v>
      </c>
      <c r="B640">
        <v>739</v>
      </c>
      <c r="C640" t="s">
        <v>2716</v>
      </c>
      <c r="D640" t="s">
        <v>2728</v>
      </c>
      <c r="E640" t="s">
        <v>2387</v>
      </c>
      <c r="F640" t="s">
        <v>2729</v>
      </c>
    </row>
    <row r="641" spans="1:6" x14ac:dyDescent="0.25">
      <c r="A641">
        <v>630</v>
      </c>
      <c r="B641">
        <v>740</v>
      </c>
      <c r="C641" t="s">
        <v>2716</v>
      </c>
      <c r="D641" t="s">
        <v>2728</v>
      </c>
      <c r="E641" t="s">
        <v>2730</v>
      </c>
      <c r="F641" t="s">
        <v>2731</v>
      </c>
    </row>
    <row r="642" spans="1:6" x14ac:dyDescent="0.25">
      <c r="A642">
        <v>631</v>
      </c>
      <c r="B642">
        <v>741</v>
      </c>
      <c r="C642" t="s">
        <v>2716</v>
      </c>
      <c r="D642" t="s">
        <v>2728</v>
      </c>
      <c r="E642" t="s">
        <v>2732</v>
      </c>
      <c r="F642" t="s">
        <v>2733</v>
      </c>
    </row>
    <row r="643" spans="1:6" x14ac:dyDescent="0.25">
      <c r="A643">
        <v>632</v>
      </c>
      <c r="B643">
        <v>742</v>
      </c>
      <c r="C643" t="s">
        <v>2716</v>
      </c>
      <c r="D643" t="s">
        <v>2734</v>
      </c>
      <c r="E643" t="s">
        <v>2735</v>
      </c>
      <c r="F643" t="s">
        <v>2736</v>
      </c>
    </row>
    <row r="644" spans="1:6" x14ac:dyDescent="0.25">
      <c r="A644">
        <v>633</v>
      </c>
      <c r="B644">
        <v>746</v>
      </c>
      <c r="C644" t="s">
        <v>2716</v>
      </c>
      <c r="D644" t="s">
        <v>2737</v>
      </c>
      <c r="E644" t="s">
        <v>2738</v>
      </c>
      <c r="F644" t="s">
        <v>2739</v>
      </c>
    </row>
    <row r="645" spans="1:6" x14ac:dyDescent="0.25">
      <c r="A645">
        <v>634</v>
      </c>
      <c r="B645">
        <v>748</v>
      </c>
      <c r="C645" t="s">
        <v>2716</v>
      </c>
      <c r="D645" t="s">
        <v>2740</v>
      </c>
      <c r="E645" t="s">
        <v>2741</v>
      </c>
      <c r="F645" t="s">
        <v>2742</v>
      </c>
    </row>
    <row r="646" spans="1:6" x14ac:dyDescent="0.25">
      <c r="A646">
        <v>635</v>
      </c>
      <c r="B646">
        <v>749</v>
      </c>
      <c r="C646" t="s">
        <v>2743</v>
      </c>
      <c r="D646" t="s">
        <v>2744</v>
      </c>
      <c r="E646" t="s">
        <v>2745</v>
      </c>
      <c r="F646" t="s">
        <v>152</v>
      </c>
    </row>
    <row r="647" spans="1:6" x14ac:dyDescent="0.25">
      <c r="A647">
        <v>636</v>
      </c>
      <c r="B647">
        <v>750</v>
      </c>
      <c r="C647" t="s">
        <v>2743</v>
      </c>
      <c r="D647" t="s">
        <v>2744</v>
      </c>
      <c r="E647" t="s">
        <v>2746</v>
      </c>
      <c r="F647" t="s">
        <v>2747</v>
      </c>
    </row>
    <row r="648" spans="1:6" x14ac:dyDescent="0.25">
      <c r="A648">
        <v>637</v>
      </c>
      <c r="B648">
        <v>751</v>
      </c>
      <c r="C648" t="s">
        <v>2743</v>
      </c>
      <c r="D648" t="s">
        <v>2744</v>
      </c>
      <c r="E648" t="s">
        <v>2748</v>
      </c>
      <c r="F648" t="s">
        <v>153</v>
      </c>
    </row>
    <row r="649" spans="1:6" x14ac:dyDescent="0.25">
      <c r="A649">
        <v>638</v>
      </c>
      <c r="B649">
        <v>752</v>
      </c>
      <c r="C649" t="s">
        <v>2743</v>
      </c>
      <c r="D649" t="s">
        <v>2749</v>
      </c>
      <c r="E649" t="s">
        <v>2750</v>
      </c>
      <c r="F649" t="s">
        <v>154</v>
      </c>
    </row>
    <row r="650" spans="1:6" x14ac:dyDescent="0.25">
      <c r="A650">
        <v>639</v>
      </c>
      <c r="B650">
        <v>756</v>
      </c>
      <c r="C650" t="s">
        <v>2743</v>
      </c>
      <c r="D650" t="s">
        <v>2751</v>
      </c>
      <c r="E650" t="s">
        <v>2752</v>
      </c>
      <c r="F650" t="s">
        <v>2753</v>
      </c>
    </row>
    <row r="651" spans="1:6" x14ac:dyDescent="0.25">
      <c r="A651">
        <v>640</v>
      </c>
      <c r="B651">
        <v>757</v>
      </c>
      <c r="C651" t="s">
        <v>2743</v>
      </c>
      <c r="D651" t="s">
        <v>2751</v>
      </c>
      <c r="E651" t="s">
        <v>1997</v>
      </c>
      <c r="F651" t="s">
        <v>2754</v>
      </c>
    </row>
    <row r="652" spans="1:6" x14ac:dyDescent="0.25">
      <c r="A652">
        <v>641</v>
      </c>
      <c r="B652">
        <v>759</v>
      </c>
      <c r="C652" t="s">
        <v>2743</v>
      </c>
      <c r="D652" t="s">
        <v>2751</v>
      </c>
      <c r="E652" t="s">
        <v>2755</v>
      </c>
      <c r="F652" t="s">
        <v>2756</v>
      </c>
    </row>
    <row r="653" spans="1:6" x14ac:dyDescent="0.25">
      <c r="A653">
        <v>642</v>
      </c>
      <c r="B653">
        <v>760</v>
      </c>
      <c r="C653" t="s">
        <v>2743</v>
      </c>
      <c r="D653" t="s">
        <v>2751</v>
      </c>
      <c r="E653" t="s">
        <v>2757</v>
      </c>
      <c r="F653" t="s">
        <v>155</v>
      </c>
    </row>
    <row r="654" spans="1:6" x14ac:dyDescent="0.25">
      <c r="A654">
        <v>643</v>
      </c>
      <c r="B654">
        <v>761</v>
      </c>
      <c r="C654" t="s">
        <v>2743</v>
      </c>
      <c r="D654" t="s">
        <v>2758</v>
      </c>
      <c r="E654" t="s">
        <v>2759</v>
      </c>
      <c r="F654" t="s">
        <v>2760</v>
      </c>
    </row>
    <row r="655" spans="1:6" x14ac:dyDescent="0.25">
      <c r="A655">
        <v>644</v>
      </c>
      <c r="B655">
        <v>763</v>
      </c>
      <c r="C655" t="s">
        <v>2743</v>
      </c>
      <c r="D655" t="s">
        <v>2761</v>
      </c>
      <c r="E655" t="s">
        <v>1745</v>
      </c>
      <c r="F655" t="s">
        <v>2762</v>
      </c>
    </row>
    <row r="656" spans="1:6" x14ac:dyDescent="0.25">
      <c r="A656">
        <v>645</v>
      </c>
      <c r="B656">
        <v>764</v>
      </c>
      <c r="C656" t="s">
        <v>2743</v>
      </c>
      <c r="D656" t="s">
        <v>2761</v>
      </c>
      <c r="E656" t="s">
        <v>2763</v>
      </c>
      <c r="F656" t="s">
        <v>2764</v>
      </c>
    </row>
    <row r="657" spans="1:6" x14ac:dyDescent="0.25">
      <c r="A657">
        <v>646</v>
      </c>
      <c r="B657">
        <v>765</v>
      </c>
      <c r="C657" t="s">
        <v>2743</v>
      </c>
      <c r="D657" t="s">
        <v>2761</v>
      </c>
      <c r="E657" t="s">
        <v>2765</v>
      </c>
      <c r="F657" t="s">
        <v>2766</v>
      </c>
    </row>
    <row r="658" spans="1:6" x14ac:dyDescent="0.25">
      <c r="A658">
        <v>647</v>
      </c>
      <c r="B658">
        <v>766</v>
      </c>
      <c r="C658" t="s">
        <v>2743</v>
      </c>
      <c r="D658" t="s">
        <v>2761</v>
      </c>
      <c r="E658" t="s">
        <v>2767</v>
      </c>
      <c r="F658" t="s">
        <v>2768</v>
      </c>
    </row>
    <row r="659" spans="1:6" x14ac:dyDescent="0.25">
      <c r="A659">
        <v>648</v>
      </c>
      <c r="B659">
        <v>768</v>
      </c>
      <c r="C659" t="s">
        <v>2743</v>
      </c>
      <c r="D659" t="s">
        <v>2761</v>
      </c>
      <c r="E659" t="s">
        <v>2769</v>
      </c>
      <c r="F659" t="s">
        <v>2770</v>
      </c>
    </row>
    <row r="660" spans="1:6" x14ac:dyDescent="0.25">
      <c r="A660">
        <v>649</v>
      </c>
      <c r="B660">
        <v>770</v>
      </c>
      <c r="C660" t="s">
        <v>2743</v>
      </c>
      <c r="D660" t="s">
        <v>2761</v>
      </c>
      <c r="E660" t="s">
        <v>2771</v>
      </c>
      <c r="F660" t="s">
        <v>2772</v>
      </c>
    </row>
    <row r="661" spans="1:6" x14ac:dyDescent="0.25">
      <c r="A661">
        <v>650</v>
      </c>
      <c r="B661">
        <v>771</v>
      </c>
      <c r="C661" t="s">
        <v>2743</v>
      </c>
      <c r="D661" t="s">
        <v>2761</v>
      </c>
      <c r="E661" t="s">
        <v>2192</v>
      </c>
      <c r="F661" t="s">
        <v>156</v>
      </c>
    </row>
    <row r="662" spans="1:6" x14ac:dyDescent="0.25">
      <c r="A662">
        <v>651</v>
      </c>
      <c r="B662">
        <v>762</v>
      </c>
      <c r="C662" t="s">
        <v>2743</v>
      </c>
      <c r="D662" t="s">
        <v>2761</v>
      </c>
      <c r="E662" t="s">
        <v>2773</v>
      </c>
      <c r="F662" t="s">
        <v>2774</v>
      </c>
    </row>
    <row r="663" spans="1:6" x14ac:dyDescent="0.25">
      <c r="A663">
        <v>652</v>
      </c>
      <c r="B663">
        <v>773</v>
      </c>
      <c r="C663" t="s">
        <v>2743</v>
      </c>
      <c r="D663" t="s">
        <v>2775</v>
      </c>
      <c r="E663" t="s">
        <v>2776</v>
      </c>
      <c r="F663" t="s">
        <v>157</v>
      </c>
    </row>
    <row r="664" spans="1:6" x14ac:dyDescent="0.25">
      <c r="A664">
        <v>653</v>
      </c>
      <c r="B664">
        <v>774</v>
      </c>
      <c r="C664" t="s">
        <v>2743</v>
      </c>
      <c r="D664" t="s">
        <v>2777</v>
      </c>
      <c r="E664" t="s">
        <v>2778</v>
      </c>
      <c r="F664" t="s">
        <v>2779</v>
      </c>
    </row>
    <row r="665" spans="1:6" x14ac:dyDescent="0.25">
      <c r="A665">
        <v>654</v>
      </c>
      <c r="B665">
        <v>730</v>
      </c>
      <c r="C665" t="s">
        <v>2780</v>
      </c>
      <c r="D665" t="s">
        <v>2781</v>
      </c>
      <c r="E665" t="s">
        <v>2177</v>
      </c>
      <c r="F665" t="s">
        <v>2782</v>
      </c>
    </row>
    <row r="666" spans="1:6" x14ac:dyDescent="0.25">
      <c r="A666">
        <v>655</v>
      </c>
      <c r="B666">
        <v>776</v>
      </c>
      <c r="C666" t="s">
        <v>2783</v>
      </c>
      <c r="D666" t="s">
        <v>2784</v>
      </c>
      <c r="E666" t="s">
        <v>2214</v>
      </c>
      <c r="F666" t="s">
        <v>2785</v>
      </c>
    </row>
    <row r="667" spans="1:6" x14ac:dyDescent="0.25">
      <c r="A667">
        <v>656</v>
      </c>
      <c r="B667">
        <v>786</v>
      </c>
      <c r="C667" t="s">
        <v>2783</v>
      </c>
      <c r="D667" t="s">
        <v>2786</v>
      </c>
      <c r="E667" t="s">
        <v>2787</v>
      </c>
      <c r="F667" t="s">
        <v>158</v>
      </c>
    </row>
    <row r="668" spans="1:6" x14ac:dyDescent="0.25">
      <c r="A668">
        <v>657</v>
      </c>
      <c r="B668">
        <v>785</v>
      </c>
      <c r="C668" t="s">
        <v>2783</v>
      </c>
      <c r="D668" t="s">
        <v>2786</v>
      </c>
      <c r="E668" t="s">
        <v>2302</v>
      </c>
      <c r="F668" t="s">
        <v>2788</v>
      </c>
    </row>
    <row r="669" spans="1:6" x14ac:dyDescent="0.25">
      <c r="A669">
        <v>658</v>
      </c>
      <c r="B669">
        <v>784</v>
      </c>
      <c r="C669" t="s">
        <v>2783</v>
      </c>
      <c r="D669" t="s">
        <v>2789</v>
      </c>
      <c r="E669" t="s">
        <v>1858</v>
      </c>
      <c r="F669" t="s">
        <v>2790</v>
      </c>
    </row>
    <row r="670" spans="1:6" x14ac:dyDescent="0.25">
      <c r="A670">
        <v>659</v>
      </c>
      <c r="B670">
        <v>778</v>
      </c>
      <c r="C670" t="s">
        <v>2783</v>
      </c>
      <c r="D670" t="s">
        <v>2791</v>
      </c>
      <c r="E670" t="s">
        <v>2792</v>
      </c>
      <c r="F670" t="s">
        <v>2793</v>
      </c>
    </row>
    <row r="671" spans="1:6" x14ac:dyDescent="0.25">
      <c r="A671">
        <v>660</v>
      </c>
      <c r="B671">
        <v>779</v>
      </c>
      <c r="C671" t="s">
        <v>2783</v>
      </c>
      <c r="D671" t="s">
        <v>2791</v>
      </c>
      <c r="E671" t="s">
        <v>2794</v>
      </c>
      <c r="F671" t="s">
        <v>2795</v>
      </c>
    </row>
    <row r="672" spans="1:6" x14ac:dyDescent="0.25">
      <c r="A672">
        <v>661</v>
      </c>
      <c r="B672">
        <v>780</v>
      </c>
      <c r="C672" t="s">
        <v>2783</v>
      </c>
      <c r="D672" t="s">
        <v>2791</v>
      </c>
      <c r="E672" t="s">
        <v>2796</v>
      </c>
      <c r="F672" t="s">
        <v>2797</v>
      </c>
    </row>
    <row r="673" spans="1:6" x14ac:dyDescent="0.25">
      <c r="A673">
        <v>662</v>
      </c>
      <c r="B673">
        <v>777</v>
      </c>
      <c r="C673" t="s">
        <v>2783</v>
      </c>
      <c r="D673" t="s">
        <v>2791</v>
      </c>
      <c r="E673" t="s">
        <v>2798</v>
      </c>
      <c r="F673" t="s">
        <v>2799</v>
      </c>
    </row>
    <row r="674" spans="1:6" x14ac:dyDescent="0.25">
      <c r="A674">
        <v>663</v>
      </c>
      <c r="B674">
        <v>781</v>
      </c>
      <c r="C674" t="s">
        <v>2783</v>
      </c>
      <c r="D674" t="s">
        <v>2791</v>
      </c>
      <c r="E674" t="s">
        <v>2800</v>
      </c>
      <c r="F674" t="s">
        <v>2801</v>
      </c>
    </row>
    <row r="675" spans="1:6" x14ac:dyDescent="0.25">
      <c r="A675">
        <v>664</v>
      </c>
      <c r="B675">
        <v>783</v>
      </c>
      <c r="C675" t="s">
        <v>2783</v>
      </c>
      <c r="D675" t="s">
        <v>2791</v>
      </c>
      <c r="E675" t="s">
        <v>2802</v>
      </c>
      <c r="F675" t="s">
        <v>2803</v>
      </c>
    </row>
    <row r="676" spans="1:6" x14ac:dyDescent="0.25">
      <c r="A676">
        <v>665</v>
      </c>
      <c r="B676">
        <v>782</v>
      </c>
      <c r="C676" t="s">
        <v>2783</v>
      </c>
      <c r="D676" t="s">
        <v>2791</v>
      </c>
      <c r="E676" t="s">
        <v>2804</v>
      </c>
      <c r="F676" t="s">
        <v>2805</v>
      </c>
    </row>
    <row r="677" spans="1:6" x14ac:dyDescent="0.25">
      <c r="A677">
        <v>666</v>
      </c>
      <c r="B677">
        <v>789</v>
      </c>
      <c r="C677" t="s">
        <v>2806</v>
      </c>
      <c r="D677" t="s">
        <v>2807</v>
      </c>
      <c r="E677" t="s">
        <v>2808</v>
      </c>
      <c r="F677" t="s">
        <v>2809</v>
      </c>
    </row>
    <row r="678" spans="1:6" x14ac:dyDescent="0.25">
      <c r="A678">
        <v>667</v>
      </c>
      <c r="B678">
        <v>790</v>
      </c>
      <c r="C678" t="s">
        <v>2810</v>
      </c>
      <c r="D678" t="s">
        <v>2811</v>
      </c>
      <c r="E678" t="s">
        <v>2812</v>
      </c>
      <c r="F678" t="s">
        <v>2813</v>
      </c>
    </row>
    <row r="679" spans="1:6" x14ac:dyDescent="0.25">
      <c r="A679">
        <v>668</v>
      </c>
      <c r="B679">
        <v>793</v>
      </c>
      <c r="C679" t="s">
        <v>2810</v>
      </c>
      <c r="D679" t="s">
        <v>2811</v>
      </c>
      <c r="E679" t="s">
        <v>2814</v>
      </c>
      <c r="F679" t="s">
        <v>2815</v>
      </c>
    </row>
    <row r="680" spans="1:6" x14ac:dyDescent="0.25">
      <c r="A680">
        <v>669</v>
      </c>
      <c r="B680">
        <v>794</v>
      </c>
      <c r="C680" t="s">
        <v>2810</v>
      </c>
      <c r="D680" t="s">
        <v>2811</v>
      </c>
      <c r="E680" t="s">
        <v>1493</v>
      </c>
      <c r="F680" t="s">
        <v>2816</v>
      </c>
    </row>
    <row r="681" spans="1:6" x14ac:dyDescent="0.25">
      <c r="A681">
        <v>670</v>
      </c>
      <c r="C681" t="s">
        <v>2810</v>
      </c>
      <c r="D681" t="s">
        <v>2811</v>
      </c>
      <c r="E681" t="s">
        <v>2817</v>
      </c>
      <c r="F681" t="s">
        <v>2818</v>
      </c>
    </row>
    <row r="682" spans="1:6" x14ac:dyDescent="0.25">
      <c r="A682">
        <v>671</v>
      </c>
      <c r="B682">
        <v>795</v>
      </c>
      <c r="C682" t="s">
        <v>2810</v>
      </c>
      <c r="D682" t="s">
        <v>2819</v>
      </c>
      <c r="E682" t="s">
        <v>2820</v>
      </c>
      <c r="F682" t="s">
        <v>2821</v>
      </c>
    </row>
    <row r="683" spans="1:6" x14ac:dyDescent="0.25">
      <c r="A683">
        <v>672</v>
      </c>
      <c r="B683">
        <v>796</v>
      </c>
      <c r="C683" t="s">
        <v>2810</v>
      </c>
      <c r="D683" t="s">
        <v>2819</v>
      </c>
      <c r="E683" t="s">
        <v>2822</v>
      </c>
      <c r="F683" t="s">
        <v>2823</v>
      </c>
    </row>
    <row r="684" spans="1:6" x14ac:dyDescent="0.25">
      <c r="A684">
        <v>673</v>
      </c>
      <c r="B684">
        <v>797</v>
      </c>
      <c r="C684" t="s">
        <v>2810</v>
      </c>
      <c r="D684" t="s">
        <v>2819</v>
      </c>
      <c r="E684" t="s">
        <v>2824</v>
      </c>
      <c r="F684" t="s">
        <v>2825</v>
      </c>
    </row>
    <row r="685" spans="1:6" x14ac:dyDescent="0.25">
      <c r="A685">
        <v>674</v>
      </c>
      <c r="B685">
        <v>798</v>
      </c>
      <c r="C685" t="s">
        <v>2810</v>
      </c>
      <c r="D685" t="s">
        <v>2819</v>
      </c>
      <c r="E685" t="s">
        <v>2826</v>
      </c>
      <c r="F685" t="s">
        <v>2827</v>
      </c>
    </row>
    <row r="686" spans="1:6" x14ac:dyDescent="0.25">
      <c r="A686">
        <v>675</v>
      </c>
      <c r="B686">
        <v>799</v>
      </c>
      <c r="C686" t="s">
        <v>2810</v>
      </c>
      <c r="D686" t="s">
        <v>2819</v>
      </c>
      <c r="E686" t="s">
        <v>2828</v>
      </c>
      <c r="F686" t="s">
        <v>160</v>
      </c>
    </row>
    <row r="687" spans="1:6" x14ac:dyDescent="0.25">
      <c r="A687">
        <v>676</v>
      </c>
      <c r="B687">
        <v>800</v>
      </c>
      <c r="C687" t="s">
        <v>2810</v>
      </c>
      <c r="D687" t="s">
        <v>2819</v>
      </c>
      <c r="E687" t="s">
        <v>2829</v>
      </c>
      <c r="F687" t="s">
        <v>2830</v>
      </c>
    </row>
    <row r="688" spans="1:6" x14ac:dyDescent="0.25">
      <c r="A688">
        <v>677</v>
      </c>
      <c r="C688" t="s">
        <v>2810</v>
      </c>
      <c r="D688" t="s">
        <v>2819</v>
      </c>
      <c r="E688" t="s">
        <v>2831</v>
      </c>
      <c r="F688" t="s">
        <v>2832</v>
      </c>
    </row>
    <row r="689" spans="1:6" x14ac:dyDescent="0.25">
      <c r="A689">
        <v>678</v>
      </c>
      <c r="B689">
        <v>801</v>
      </c>
      <c r="C689" t="s">
        <v>2833</v>
      </c>
      <c r="D689" t="s">
        <v>2834</v>
      </c>
      <c r="E689" t="s">
        <v>2835</v>
      </c>
      <c r="F689" t="s">
        <v>161</v>
      </c>
    </row>
    <row r="690" spans="1:6" x14ac:dyDescent="0.25">
      <c r="A690">
        <v>679</v>
      </c>
      <c r="B690">
        <v>802</v>
      </c>
      <c r="C690" t="s">
        <v>2833</v>
      </c>
      <c r="D690" t="s">
        <v>2834</v>
      </c>
      <c r="E690" t="s">
        <v>2836</v>
      </c>
      <c r="F690" t="s">
        <v>162</v>
      </c>
    </row>
    <row r="691" spans="1:6" x14ac:dyDescent="0.25">
      <c r="A691">
        <v>680</v>
      </c>
      <c r="B691">
        <v>804</v>
      </c>
      <c r="C691" t="s">
        <v>2837</v>
      </c>
      <c r="D691" t="s">
        <v>2838</v>
      </c>
      <c r="E691" t="s">
        <v>2839</v>
      </c>
      <c r="F691" t="s">
        <v>2838</v>
      </c>
    </row>
    <row r="692" spans="1:6" x14ac:dyDescent="0.25">
      <c r="A692">
        <v>681</v>
      </c>
      <c r="B692">
        <v>627</v>
      </c>
      <c r="C692" t="s">
        <v>2840</v>
      </c>
      <c r="D692" t="s">
        <v>2841</v>
      </c>
      <c r="E692" t="s">
        <v>2842</v>
      </c>
      <c r="F692" t="s">
        <v>2843</v>
      </c>
    </row>
    <row r="693" spans="1:6" x14ac:dyDescent="0.25">
      <c r="A693">
        <v>682</v>
      </c>
      <c r="B693">
        <v>629</v>
      </c>
      <c r="C693" t="s">
        <v>2840</v>
      </c>
      <c r="D693" t="s">
        <v>2841</v>
      </c>
      <c r="E693" t="s">
        <v>2844</v>
      </c>
      <c r="F693" t="s">
        <v>129</v>
      </c>
    </row>
    <row r="694" spans="1:6" x14ac:dyDescent="0.25">
      <c r="A694">
        <v>683</v>
      </c>
      <c r="B694">
        <v>628</v>
      </c>
      <c r="C694" t="s">
        <v>2840</v>
      </c>
      <c r="D694" t="s">
        <v>2841</v>
      </c>
      <c r="E694" t="s">
        <v>2678</v>
      </c>
      <c r="F694" t="s">
        <v>128</v>
      </c>
    </row>
    <row r="695" spans="1:6" x14ac:dyDescent="0.25">
      <c r="A695">
        <v>684</v>
      </c>
      <c r="B695">
        <v>787</v>
      </c>
      <c r="C695" t="s">
        <v>2845</v>
      </c>
      <c r="D695" t="s">
        <v>2846</v>
      </c>
      <c r="E695" t="s">
        <v>2847</v>
      </c>
      <c r="F695" t="s">
        <v>159</v>
      </c>
    </row>
    <row r="696" spans="1:6" x14ac:dyDescent="0.25">
      <c r="A696">
        <v>685</v>
      </c>
      <c r="C696" t="s">
        <v>2845</v>
      </c>
      <c r="D696" t="s">
        <v>2848</v>
      </c>
      <c r="E696" t="s">
        <v>2849</v>
      </c>
      <c r="F696" t="s">
        <v>2850</v>
      </c>
    </row>
    <row r="697" spans="1:6" x14ac:dyDescent="0.25">
      <c r="A697">
        <v>686</v>
      </c>
      <c r="B697">
        <v>630</v>
      </c>
      <c r="C697" t="s">
        <v>2851</v>
      </c>
      <c r="D697" t="s">
        <v>2852</v>
      </c>
      <c r="E697" t="s">
        <v>1403</v>
      </c>
      <c r="F697" t="s">
        <v>2853</v>
      </c>
    </row>
    <row r="698" spans="1:6" x14ac:dyDescent="0.25">
      <c r="A698">
        <v>687</v>
      </c>
      <c r="B698">
        <v>631</v>
      </c>
      <c r="C698" t="s">
        <v>2851</v>
      </c>
      <c r="D698" t="s">
        <v>2852</v>
      </c>
      <c r="E698" t="s">
        <v>2038</v>
      </c>
      <c r="F698" t="s">
        <v>2854</v>
      </c>
    </row>
    <row r="699" spans="1:6" x14ac:dyDescent="0.25">
      <c r="A699">
        <v>688</v>
      </c>
      <c r="B699">
        <v>632</v>
      </c>
      <c r="C699" t="s">
        <v>2851</v>
      </c>
      <c r="D699" t="s">
        <v>2852</v>
      </c>
      <c r="E699" t="s">
        <v>2855</v>
      </c>
      <c r="F699" t="s">
        <v>2856</v>
      </c>
    </row>
    <row r="700" spans="1:6" x14ac:dyDescent="0.25">
      <c r="A700">
        <v>689</v>
      </c>
      <c r="B700">
        <v>633</v>
      </c>
      <c r="C700" t="s">
        <v>2851</v>
      </c>
      <c r="D700" t="s">
        <v>2852</v>
      </c>
      <c r="E700" t="s">
        <v>2857</v>
      </c>
      <c r="F700" t="s">
        <v>2858</v>
      </c>
    </row>
    <row r="701" spans="1:6" x14ac:dyDescent="0.25">
      <c r="A701">
        <v>690</v>
      </c>
      <c r="B701">
        <v>634</v>
      </c>
      <c r="C701" t="s">
        <v>2851</v>
      </c>
      <c r="D701" t="s">
        <v>2852</v>
      </c>
      <c r="E701" t="s">
        <v>2859</v>
      </c>
      <c r="F701" t="s">
        <v>2860</v>
      </c>
    </row>
    <row r="702" spans="1:6" x14ac:dyDescent="0.25">
      <c r="A702">
        <v>691</v>
      </c>
      <c r="B702">
        <v>636</v>
      </c>
      <c r="C702" t="s">
        <v>2851</v>
      </c>
      <c r="D702" t="s">
        <v>2852</v>
      </c>
      <c r="E702" t="s">
        <v>2861</v>
      </c>
      <c r="F702" t="s">
        <v>2862</v>
      </c>
    </row>
    <row r="703" spans="1:6" x14ac:dyDescent="0.25">
      <c r="A703">
        <v>691.29998779296898</v>
      </c>
      <c r="B703">
        <v>638</v>
      </c>
      <c r="C703" t="s">
        <v>2851</v>
      </c>
      <c r="D703" t="s">
        <v>2852</v>
      </c>
      <c r="E703" t="s">
        <v>2863</v>
      </c>
      <c r="F703" t="s">
        <v>2864</v>
      </c>
    </row>
    <row r="704" spans="1:6" x14ac:dyDescent="0.25">
      <c r="A704">
        <v>691.59997558593795</v>
      </c>
      <c r="B704">
        <v>637</v>
      </c>
      <c r="C704" t="s">
        <v>2851</v>
      </c>
      <c r="D704" t="s">
        <v>2852</v>
      </c>
      <c r="E704" t="s">
        <v>2865</v>
      </c>
      <c r="F704" t="s">
        <v>2866</v>
      </c>
    </row>
    <row r="705" spans="1:6" x14ac:dyDescent="0.25">
      <c r="A705">
        <v>692</v>
      </c>
      <c r="B705">
        <v>635</v>
      </c>
      <c r="C705" t="s">
        <v>2851</v>
      </c>
      <c r="D705" t="s">
        <v>2852</v>
      </c>
      <c r="E705" t="s">
        <v>2867</v>
      </c>
      <c r="F705" t="s">
        <v>2868</v>
      </c>
    </row>
    <row r="706" spans="1:6" x14ac:dyDescent="0.25">
      <c r="A706">
        <v>693</v>
      </c>
      <c r="B706">
        <v>639</v>
      </c>
      <c r="C706" t="s">
        <v>2851</v>
      </c>
      <c r="D706" t="s">
        <v>2852</v>
      </c>
      <c r="E706" t="s">
        <v>2869</v>
      </c>
      <c r="F706" t="s">
        <v>2870</v>
      </c>
    </row>
    <row r="707" spans="1:6" x14ac:dyDescent="0.25">
      <c r="A707">
        <v>694</v>
      </c>
      <c r="B707">
        <v>640</v>
      </c>
      <c r="C707" t="s">
        <v>2851</v>
      </c>
      <c r="D707" t="s">
        <v>2852</v>
      </c>
      <c r="E707" t="s">
        <v>2871</v>
      </c>
      <c r="F707" t="s">
        <v>2872</v>
      </c>
    </row>
    <row r="708" spans="1:6" x14ac:dyDescent="0.25">
      <c r="A708">
        <v>695</v>
      </c>
      <c r="B708">
        <v>641</v>
      </c>
      <c r="C708" t="s">
        <v>2851</v>
      </c>
      <c r="D708" t="s">
        <v>2852</v>
      </c>
      <c r="E708" t="s">
        <v>2873</v>
      </c>
      <c r="F708" t="s">
        <v>2874</v>
      </c>
    </row>
    <row r="709" spans="1:6" x14ac:dyDescent="0.25">
      <c r="A709">
        <v>696</v>
      </c>
      <c r="B709">
        <v>642</v>
      </c>
      <c r="C709" t="s">
        <v>2851</v>
      </c>
      <c r="D709" t="s">
        <v>2852</v>
      </c>
      <c r="E709" t="s">
        <v>2875</v>
      </c>
      <c r="F709" t="s">
        <v>2876</v>
      </c>
    </row>
    <row r="710" spans="1:6" x14ac:dyDescent="0.25">
      <c r="A710">
        <v>697</v>
      </c>
      <c r="B710">
        <v>643</v>
      </c>
      <c r="C710" t="s">
        <v>2851</v>
      </c>
      <c r="D710" t="s">
        <v>2852</v>
      </c>
      <c r="E710" t="s">
        <v>2877</v>
      </c>
      <c r="F710" t="s">
        <v>2878</v>
      </c>
    </row>
    <row r="711" spans="1:6" x14ac:dyDescent="0.25">
      <c r="A711">
        <v>698</v>
      </c>
      <c r="B711">
        <v>644</v>
      </c>
      <c r="C711" t="s">
        <v>2851</v>
      </c>
      <c r="D711" t="s">
        <v>2852</v>
      </c>
      <c r="E711" t="s">
        <v>2879</v>
      </c>
      <c r="F711" t="s">
        <v>2880</v>
      </c>
    </row>
    <row r="712" spans="1:6" x14ac:dyDescent="0.25">
      <c r="A712">
        <v>699</v>
      </c>
      <c r="B712">
        <v>645</v>
      </c>
      <c r="C712" t="s">
        <v>2851</v>
      </c>
      <c r="D712" t="s">
        <v>2852</v>
      </c>
      <c r="E712" t="s">
        <v>2881</v>
      </c>
      <c r="F712" t="s">
        <v>2882</v>
      </c>
    </row>
    <row r="713" spans="1:6" x14ac:dyDescent="0.25">
      <c r="A713">
        <v>701</v>
      </c>
      <c r="B713">
        <v>816</v>
      </c>
      <c r="C713" t="s">
        <v>2883</v>
      </c>
      <c r="D713" t="s">
        <v>2884</v>
      </c>
      <c r="E713" t="s">
        <v>2885</v>
      </c>
      <c r="F713" t="s">
        <v>2886</v>
      </c>
    </row>
    <row r="714" spans="1:6" x14ac:dyDescent="0.25">
      <c r="A714">
        <v>702</v>
      </c>
      <c r="B714">
        <v>818</v>
      </c>
      <c r="C714" t="s">
        <v>2883</v>
      </c>
      <c r="D714" t="s">
        <v>2884</v>
      </c>
      <c r="E714" t="s">
        <v>1596</v>
      </c>
      <c r="F714" t="s">
        <v>2887</v>
      </c>
    </row>
    <row r="715" spans="1:6" x14ac:dyDescent="0.25">
      <c r="A715">
        <v>703</v>
      </c>
      <c r="B715">
        <v>817</v>
      </c>
      <c r="C715" t="s">
        <v>2883</v>
      </c>
      <c r="D715" t="s">
        <v>2884</v>
      </c>
      <c r="E715" t="s">
        <v>2888</v>
      </c>
      <c r="F715" t="s">
        <v>2889</v>
      </c>
    </row>
    <row r="716" spans="1:6" x14ac:dyDescent="0.25">
      <c r="A716">
        <v>704</v>
      </c>
      <c r="B716">
        <v>823</v>
      </c>
      <c r="C716" t="s">
        <v>2883</v>
      </c>
      <c r="D716" t="s">
        <v>2890</v>
      </c>
      <c r="E716" t="s">
        <v>2891</v>
      </c>
      <c r="F716" t="s">
        <v>2892</v>
      </c>
    </row>
    <row r="717" spans="1:6" x14ac:dyDescent="0.25">
      <c r="A717">
        <v>705</v>
      </c>
      <c r="B717">
        <v>824</v>
      </c>
      <c r="C717" t="s">
        <v>2883</v>
      </c>
      <c r="D717" t="s">
        <v>2890</v>
      </c>
      <c r="E717" t="s">
        <v>2893</v>
      </c>
      <c r="F717" t="s">
        <v>2894</v>
      </c>
    </row>
    <row r="718" spans="1:6" x14ac:dyDescent="0.25">
      <c r="A718">
        <v>706</v>
      </c>
      <c r="B718">
        <v>827</v>
      </c>
      <c r="C718" t="s">
        <v>2883</v>
      </c>
      <c r="D718" t="s">
        <v>2890</v>
      </c>
      <c r="E718" t="s">
        <v>2895</v>
      </c>
      <c r="F718" t="s">
        <v>2896</v>
      </c>
    </row>
    <row r="719" spans="1:6" x14ac:dyDescent="0.25">
      <c r="A719">
        <v>707</v>
      </c>
      <c r="B719">
        <v>828</v>
      </c>
      <c r="C719" t="s">
        <v>2883</v>
      </c>
      <c r="D719" t="s">
        <v>2890</v>
      </c>
      <c r="E719" t="s">
        <v>2897</v>
      </c>
      <c r="F719" t="s">
        <v>2898</v>
      </c>
    </row>
    <row r="720" spans="1:6" x14ac:dyDescent="0.25">
      <c r="A720">
        <v>708</v>
      </c>
      <c r="B720">
        <v>825</v>
      </c>
      <c r="C720" t="s">
        <v>2883</v>
      </c>
      <c r="D720" t="s">
        <v>2890</v>
      </c>
      <c r="E720" t="s">
        <v>2899</v>
      </c>
      <c r="F720" t="s">
        <v>2900</v>
      </c>
    </row>
    <row r="721" spans="1:6" x14ac:dyDescent="0.25">
      <c r="A721">
        <v>709</v>
      </c>
      <c r="B721">
        <v>826</v>
      </c>
      <c r="C721" t="s">
        <v>2883</v>
      </c>
      <c r="D721" t="s">
        <v>2890</v>
      </c>
      <c r="E721" t="s">
        <v>2901</v>
      </c>
      <c r="F721" t="s">
        <v>2902</v>
      </c>
    </row>
    <row r="722" spans="1:6" x14ac:dyDescent="0.25">
      <c r="A722">
        <v>710</v>
      </c>
      <c r="B722">
        <v>840</v>
      </c>
      <c r="C722" t="s">
        <v>2883</v>
      </c>
      <c r="D722" t="s">
        <v>2903</v>
      </c>
      <c r="E722" t="s">
        <v>1537</v>
      </c>
      <c r="F722" t="s">
        <v>2904</v>
      </c>
    </row>
    <row r="723" spans="1:6" x14ac:dyDescent="0.25">
      <c r="A723">
        <v>711</v>
      </c>
      <c r="B723">
        <v>841</v>
      </c>
      <c r="C723" t="s">
        <v>2883</v>
      </c>
      <c r="D723" t="s">
        <v>2903</v>
      </c>
      <c r="E723" t="s">
        <v>2905</v>
      </c>
      <c r="F723" t="s">
        <v>2906</v>
      </c>
    </row>
    <row r="724" spans="1:6" x14ac:dyDescent="0.25">
      <c r="A724">
        <v>712</v>
      </c>
      <c r="B724">
        <v>822</v>
      </c>
      <c r="C724" t="s">
        <v>2883</v>
      </c>
      <c r="D724" t="s">
        <v>2890</v>
      </c>
      <c r="E724" t="s">
        <v>2907</v>
      </c>
      <c r="F724" t="s">
        <v>2908</v>
      </c>
    </row>
    <row r="725" spans="1:6" x14ac:dyDescent="0.25">
      <c r="A725">
        <v>713</v>
      </c>
      <c r="B725">
        <v>845</v>
      </c>
      <c r="C725" t="s">
        <v>2883</v>
      </c>
      <c r="D725" t="s">
        <v>2903</v>
      </c>
      <c r="E725" t="s">
        <v>2909</v>
      </c>
      <c r="F725" t="s">
        <v>2910</v>
      </c>
    </row>
    <row r="726" spans="1:6" x14ac:dyDescent="0.25">
      <c r="A726">
        <v>714</v>
      </c>
      <c r="B726">
        <v>846</v>
      </c>
      <c r="C726" t="s">
        <v>2883</v>
      </c>
      <c r="D726" t="s">
        <v>2903</v>
      </c>
      <c r="E726" t="s">
        <v>2911</v>
      </c>
      <c r="F726" t="s">
        <v>2912</v>
      </c>
    </row>
    <row r="727" spans="1:6" x14ac:dyDescent="0.25">
      <c r="A727">
        <v>715</v>
      </c>
      <c r="B727">
        <v>842</v>
      </c>
      <c r="C727" t="s">
        <v>2883</v>
      </c>
      <c r="D727" t="s">
        <v>2903</v>
      </c>
      <c r="E727" t="s">
        <v>2913</v>
      </c>
      <c r="F727" t="s">
        <v>2914</v>
      </c>
    </row>
    <row r="728" spans="1:6" x14ac:dyDescent="0.25">
      <c r="A728">
        <v>716</v>
      </c>
      <c r="B728">
        <v>838</v>
      </c>
      <c r="C728" t="s">
        <v>2883</v>
      </c>
      <c r="D728" t="s">
        <v>2903</v>
      </c>
      <c r="E728" t="s">
        <v>2915</v>
      </c>
      <c r="F728" t="s">
        <v>2916</v>
      </c>
    </row>
    <row r="729" spans="1:6" x14ac:dyDescent="0.25">
      <c r="A729">
        <v>717</v>
      </c>
      <c r="B729">
        <v>848</v>
      </c>
      <c r="C729" t="s">
        <v>2883</v>
      </c>
      <c r="D729" t="s">
        <v>2903</v>
      </c>
      <c r="E729" t="s">
        <v>1564</v>
      </c>
      <c r="F729" t="s">
        <v>2917</v>
      </c>
    </row>
    <row r="730" spans="1:6" x14ac:dyDescent="0.25">
      <c r="A730">
        <v>718</v>
      </c>
      <c r="B730">
        <v>851</v>
      </c>
      <c r="C730" t="s">
        <v>2883</v>
      </c>
      <c r="D730" t="s">
        <v>2903</v>
      </c>
      <c r="E730" t="s">
        <v>2918</v>
      </c>
      <c r="F730" t="s">
        <v>167</v>
      </c>
    </row>
    <row r="731" spans="1:6" x14ac:dyDescent="0.25">
      <c r="A731">
        <v>719</v>
      </c>
      <c r="B731">
        <v>855</v>
      </c>
      <c r="C731" t="s">
        <v>2883</v>
      </c>
      <c r="D731" t="s">
        <v>2903</v>
      </c>
      <c r="E731" t="s">
        <v>2919</v>
      </c>
      <c r="F731" t="s">
        <v>2920</v>
      </c>
    </row>
    <row r="732" spans="1:6" x14ac:dyDescent="0.25">
      <c r="A732">
        <v>720</v>
      </c>
      <c r="B732">
        <v>856</v>
      </c>
      <c r="C732" t="s">
        <v>2883</v>
      </c>
      <c r="D732" t="s">
        <v>2903</v>
      </c>
      <c r="E732" t="s">
        <v>2750</v>
      </c>
      <c r="F732" t="s">
        <v>168</v>
      </c>
    </row>
    <row r="733" spans="1:6" x14ac:dyDescent="0.25">
      <c r="A733">
        <v>721</v>
      </c>
      <c r="B733">
        <v>857</v>
      </c>
      <c r="C733" t="s">
        <v>2883</v>
      </c>
      <c r="D733" t="s">
        <v>2903</v>
      </c>
      <c r="E733" t="s">
        <v>1351</v>
      </c>
      <c r="F733" t="s">
        <v>2921</v>
      </c>
    </row>
    <row r="734" spans="1:6" x14ac:dyDescent="0.25">
      <c r="A734">
        <v>722</v>
      </c>
      <c r="B734">
        <v>859</v>
      </c>
      <c r="C734" t="s">
        <v>2883</v>
      </c>
      <c r="D734" t="s">
        <v>2903</v>
      </c>
      <c r="E734" t="s">
        <v>2480</v>
      </c>
      <c r="F734" t="s">
        <v>2922</v>
      </c>
    </row>
    <row r="735" spans="1:6" x14ac:dyDescent="0.25">
      <c r="A735">
        <v>723</v>
      </c>
      <c r="B735">
        <v>858</v>
      </c>
      <c r="C735" t="s">
        <v>2883</v>
      </c>
      <c r="D735" t="s">
        <v>2903</v>
      </c>
      <c r="E735" t="s">
        <v>2923</v>
      </c>
      <c r="F735" t="s">
        <v>2924</v>
      </c>
    </row>
    <row r="736" spans="1:6" x14ac:dyDescent="0.25">
      <c r="A736">
        <v>724</v>
      </c>
      <c r="B736">
        <v>844</v>
      </c>
      <c r="C736" t="s">
        <v>2883</v>
      </c>
      <c r="D736" t="s">
        <v>2903</v>
      </c>
      <c r="E736" t="s">
        <v>1631</v>
      </c>
      <c r="F736" t="s">
        <v>2925</v>
      </c>
    </row>
    <row r="737" spans="1:6" x14ac:dyDescent="0.25">
      <c r="A737">
        <v>725</v>
      </c>
      <c r="B737">
        <v>852</v>
      </c>
      <c r="C737" t="s">
        <v>2883</v>
      </c>
      <c r="D737" t="s">
        <v>2903</v>
      </c>
      <c r="E737" t="s">
        <v>1838</v>
      </c>
      <c r="F737" t="s">
        <v>169</v>
      </c>
    </row>
    <row r="738" spans="1:6" x14ac:dyDescent="0.25">
      <c r="A738">
        <v>726</v>
      </c>
      <c r="B738">
        <v>854</v>
      </c>
      <c r="C738" t="s">
        <v>2883</v>
      </c>
      <c r="D738" t="s">
        <v>2903</v>
      </c>
      <c r="E738" t="s">
        <v>2926</v>
      </c>
      <c r="F738" t="s">
        <v>2927</v>
      </c>
    </row>
    <row r="739" spans="1:6" x14ac:dyDescent="0.25">
      <c r="A739">
        <v>727</v>
      </c>
      <c r="B739">
        <v>850</v>
      </c>
      <c r="C739" t="s">
        <v>2883</v>
      </c>
      <c r="D739" t="s">
        <v>2903</v>
      </c>
      <c r="E739" t="s">
        <v>2928</v>
      </c>
      <c r="F739" t="s">
        <v>2929</v>
      </c>
    </row>
    <row r="740" spans="1:6" x14ac:dyDescent="0.25">
      <c r="A740">
        <v>728</v>
      </c>
      <c r="B740">
        <v>837</v>
      </c>
      <c r="C740" t="s">
        <v>2883</v>
      </c>
      <c r="D740" t="s">
        <v>2903</v>
      </c>
      <c r="E740" t="s">
        <v>2930</v>
      </c>
      <c r="F740" t="s">
        <v>2931</v>
      </c>
    </row>
    <row r="741" spans="1:6" x14ac:dyDescent="0.25">
      <c r="A741">
        <v>729</v>
      </c>
      <c r="B741">
        <v>853</v>
      </c>
      <c r="C741" t="s">
        <v>2883</v>
      </c>
      <c r="D741" t="s">
        <v>2903</v>
      </c>
      <c r="E741" t="s">
        <v>2932</v>
      </c>
      <c r="F741" t="s">
        <v>2933</v>
      </c>
    </row>
    <row r="742" spans="1:6" x14ac:dyDescent="0.25">
      <c r="A742">
        <v>730</v>
      </c>
      <c r="B742">
        <v>849</v>
      </c>
      <c r="C742" t="s">
        <v>2883</v>
      </c>
      <c r="D742" t="s">
        <v>2903</v>
      </c>
      <c r="E742" t="s">
        <v>2934</v>
      </c>
      <c r="F742" t="s">
        <v>2935</v>
      </c>
    </row>
    <row r="743" spans="1:6" x14ac:dyDescent="0.25">
      <c r="A743">
        <v>731</v>
      </c>
      <c r="B743">
        <v>843</v>
      </c>
      <c r="C743" t="s">
        <v>2883</v>
      </c>
      <c r="D743" t="s">
        <v>2903</v>
      </c>
      <c r="E743" t="s">
        <v>2936</v>
      </c>
      <c r="F743" t="s">
        <v>2937</v>
      </c>
    </row>
    <row r="744" spans="1:6" x14ac:dyDescent="0.25">
      <c r="A744">
        <v>732</v>
      </c>
      <c r="B744">
        <v>847</v>
      </c>
      <c r="C744" t="s">
        <v>2883</v>
      </c>
      <c r="D744" t="s">
        <v>2903</v>
      </c>
      <c r="E744" t="s">
        <v>2938</v>
      </c>
      <c r="F744" t="s">
        <v>2939</v>
      </c>
    </row>
    <row r="745" spans="1:6" x14ac:dyDescent="0.25">
      <c r="A745">
        <v>733</v>
      </c>
      <c r="B745">
        <v>839</v>
      </c>
      <c r="C745" t="s">
        <v>2883</v>
      </c>
      <c r="D745" t="s">
        <v>2903</v>
      </c>
      <c r="E745" t="s">
        <v>2940</v>
      </c>
      <c r="F745" t="s">
        <v>2941</v>
      </c>
    </row>
    <row r="746" spans="1:6" x14ac:dyDescent="0.25">
      <c r="A746">
        <v>734</v>
      </c>
      <c r="B746">
        <v>819</v>
      </c>
      <c r="C746" t="s">
        <v>2883</v>
      </c>
      <c r="D746" t="s">
        <v>2942</v>
      </c>
      <c r="E746" t="s">
        <v>2286</v>
      </c>
      <c r="F746" t="s">
        <v>166</v>
      </c>
    </row>
    <row r="747" spans="1:6" x14ac:dyDescent="0.25">
      <c r="A747">
        <v>735</v>
      </c>
      <c r="B747">
        <v>836</v>
      </c>
      <c r="C747" t="s">
        <v>2883</v>
      </c>
      <c r="D747" t="s">
        <v>2903</v>
      </c>
      <c r="E747" t="s">
        <v>2943</v>
      </c>
      <c r="F747" t="s">
        <v>2944</v>
      </c>
    </row>
    <row r="748" spans="1:6" x14ac:dyDescent="0.25">
      <c r="A748">
        <v>736</v>
      </c>
      <c r="B748">
        <v>820</v>
      </c>
      <c r="C748" t="s">
        <v>2883</v>
      </c>
      <c r="D748" t="s">
        <v>2945</v>
      </c>
      <c r="E748" t="s">
        <v>2946</v>
      </c>
      <c r="F748" t="s">
        <v>2947</v>
      </c>
    </row>
    <row r="749" spans="1:6" x14ac:dyDescent="0.25">
      <c r="A749">
        <v>737</v>
      </c>
      <c r="B749">
        <v>813</v>
      </c>
      <c r="C749" t="s">
        <v>2883</v>
      </c>
      <c r="D749" t="s">
        <v>2948</v>
      </c>
      <c r="E749" t="s">
        <v>2949</v>
      </c>
      <c r="F749" t="s">
        <v>2950</v>
      </c>
    </row>
    <row r="750" spans="1:6" x14ac:dyDescent="0.25">
      <c r="A750">
        <v>738</v>
      </c>
      <c r="B750">
        <v>821</v>
      </c>
      <c r="C750" t="s">
        <v>2883</v>
      </c>
      <c r="D750" t="s">
        <v>2951</v>
      </c>
      <c r="E750" t="s">
        <v>2952</v>
      </c>
      <c r="F750" t="s">
        <v>2953</v>
      </c>
    </row>
    <row r="751" spans="1:6" x14ac:dyDescent="0.25">
      <c r="A751">
        <v>739</v>
      </c>
      <c r="B751">
        <v>812</v>
      </c>
      <c r="C751" t="s">
        <v>2883</v>
      </c>
      <c r="D751" t="s">
        <v>2954</v>
      </c>
      <c r="E751" t="s">
        <v>2955</v>
      </c>
      <c r="F751" t="s">
        <v>2956</v>
      </c>
    </row>
    <row r="752" spans="1:6" x14ac:dyDescent="0.25">
      <c r="A752">
        <v>740</v>
      </c>
      <c r="B752">
        <v>815</v>
      </c>
      <c r="C752" t="s">
        <v>2883</v>
      </c>
      <c r="D752" t="s">
        <v>2957</v>
      </c>
      <c r="E752" t="s">
        <v>1785</v>
      </c>
      <c r="F752" t="s">
        <v>165</v>
      </c>
    </row>
    <row r="753" spans="1:6" x14ac:dyDescent="0.25">
      <c r="A753">
        <v>741</v>
      </c>
      <c r="B753">
        <v>814</v>
      </c>
      <c r="C753" t="s">
        <v>2883</v>
      </c>
      <c r="D753" t="s">
        <v>2957</v>
      </c>
      <c r="E753" t="s">
        <v>2958</v>
      </c>
      <c r="F753" t="s">
        <v>2959</v>
      </c>
    </row>
    <row r="754" spans="1:6" x14ac:dyDescent="0.25">
      <c r="A754">
        <v>742</v>
      </c>
      <c r="B754">
        <v>833</v>
      </c>
      <c r="C754" t="s">
        <v>2883</v>
      </c>
      <c r="D754" t="s">
        <v>2960</v>
      </c>
      <c r="E754" t="s">
        <v>1579</v>
      </c>
      <c r="F754" t="s">
        <v>2961</v>
      </c>
    </row>
    <row r="755" spans="1:6" x14ac:dyDescent="0.25">
      <c r="A755">
        <v>743</v>
      </c>
      <c r="B755">
        <v>829</v>
      </c>
      <c r="C755" t="s">
        <v>2883</v>
      </c>
      <c r="D755" t="s">
        <v>2962</v>
      </c>
      <c r="E755" t="s">
        <v>2963</v>
      </c>
      <c r="F755" t="s">
        <v>2964</v>
      </c>
    </row>
    <row r="756" spans="1:6" x14ac:dyDescent="0.25">
      <c r="A756">
        <v>744</v>
      </c>
      <c r="B756">
        <v>832</v>
      </c>
      <c r="C756" t="s">
        <v>2883</v>
      </c>
      <c r="D756" t="s">
        <v>2960</v>
      </c>
      <c r="E756" t="s">
        <v>2033</v>
      </c>
      <c r="F756" t="s">
        <v>2965</v>
      </c>
    </row>
    <row r="757" spans="1:6" x14ac:dyDescent="0.25">
      <c r="A757">
        <v>745</v>
      </c>
      <c r="B757">
        <v>831</v>
      </c>
      <c r="C757" t="s">
        <v>2883</v>
      </c>
      <c r="D757" t="s">
        <v>2960</v>
      </c>
      <c r="E757" t="s">
        <v>2966</v>
      </c>
      <c r="F757" t="s">
        <v>2967</v>
      </c>
    </row>
    <row r="758" spans="1:6" x14ac:dyDescent="0.25">
      <c r="A758">
        <v>746</v>
      </c>
      <c r="B758">
        <v>834</v>
      </c>
      <c r="C758" t="s">
        <v>2883</v>
      </c>
      <c r="D758" t="s">
        <v>2960</v>
      </c>
      <c r="E758" t="s">
        <v>2968</v>
      </c>
      <c r="F758" t="s">
        <v>2969</v>
      </c>
    </row>
    <row r="759" spans="1:6" x14ac:dyDescent="0.25">
      <c r="A759">
        <v>747</v>
      </c>
      <c r="B759">
        <v>830</v>
      </c>
      <c r="C759" t="s">
        <v>2883</v>
      </c>
      <c r="D759" t="s">
        <v>2960</v>
      </c>
      <c r="E759" t="s">
        <v>2970</v>
      </c>
      <c r="F759" t="s">
        <v>2971</v>
      </c>
    </row>
    <row r="760" spans="1:6" x14ac:dyDescent="0.25">
      <c r="A760">
        <v>748</v>
      </c>
      <c r="B760">
        <v>835</v>
      </c>
      <c r="C760" t="s">
        <v>2883</v>
      </c>
      <c r="D760" t="s">
        <v>2903</v>
      </c>
      <c r="E760" t="s">
        <v>2972</v>
      </c>
      <c r="F760" t="s">
        <v>2973</v>
      </c>
    </row>
    <row r="761" spans="1:6" x14ac:dyDescent="0.25">
      <c r="A761">
        <v>749</v>
      </c>
      <c r="B761">
        <v>864</v>
      </c>
      <c r="C761" t="s">
        <v>2883</v>
      </c>
      <c r="D761" t="s">
        <v>2974</v>
      </c>
      <c r="E761" t="s">
        <v>1953</v>
      </c>
      <c r="F761" t="s">
        <v>2975</v>
      </c>
    </row>
    <row r="762" spans="1:6" x14ac:dyDescent="0.25">
      <c r="A762">
        <v>750</v>
      </c>
      <c r="B762">
        <v>863</v>
      </c>
      <c r="C762" t="s">
        <v>2883</v>
      </c>
      <c r="D762" t="s">
        <v>2974</v>
      </c>
      <c r="E762" t="s">
        <v>1573</v>
      </c>
      <c r="F762" t="s">
        <v>2976</v>
      </c>
    </row>
    <row r="763" spans="1:6" x14ac:dyDescent="0.25">
      <c r="A763">
        <v>751</v>
      </c>
      <c r="B763">
        <v>865</v>
      </c>
      <c r="C763" t="s">
        <v>2883</v>
      </c>
      <c r="D763" t="s">
        <v>2974</v>
      </c>
      <c r="E763" t="s">
        <v>2977</v>
      </c>
      <c r="F763" t="s">
        <v>2978</v>
      </c>
    </row>
    <row r="764" spans="1:6" x14ac:dyDescent="0.25">
      <c r="A764">
        <v>752</v>
      </c>
      <c r="B764">
        <v>866</v>
      </c>
      <c r="C764" t="s">
        <v>2883</v>
      </c>
      <c r="D764" t="s">
        <v>2979</v>
      </c>
      <c r="E764" t="s">
        <v>1781</v>
      </c>
      <c r="F764" t="s">
        <v>2980</v>
      </c>
    </row>
    <row r="765" spans="1:6" x14ac:dyDescent="0.25">
      <c r="A765">
        <v>753</v>
      </c>
      <c r="B765">
        <v>867</v>
      </c>
      <c r="C765" t="s">
        <v>2883</v>
      </c>
      <c r="D765" t="s">
        <v>2979</v>
      </c>
      <c r="E765" t="s">
        <v>2981</v>
      </c>
      <c r="F765" t="s">
        <v>2982</v>
      </c>
    </row>
    <row r="766" spans="1:6" x14ac:dyDescent="0.25">
      <c r="A766">
        <v>754</v>
      </c>
      <c r="B766">
        <v>860</v>
      </c>
      <c r="C766" t="s">
        <v>2883</v>
      </c>
      <c r="D766" t="s">
        <v>2983</v>
      </c>
      <c r="E766" t="s">
        <v>2984</v>
      </c>
      <c r="F766" t="s">
        <v>2985</v>
      </c>
    </row>
    <row r="767" spans="1:6" x14ac:dyDescent="0.25">
      <c r="A767">
        <v>755</v>
      </c>
      <c r="B767">
        <v>862</v>
      </c>
      <c r="C767" t="s">
        <v>2883</v>
      </c>
      <c r="D767" t="s">
        <v>2983</v>
      </c>
      <c r="E767" t="s">
        <v>2986</v>
      </c>
      <c r="F767" t="s">
        <v>2987</v>
      </c>
    </row>
    <row r="768" spans="1:6" x14ac:dyDescent="0.25">
      <c r="A768">
        <v>756</v>
      </c>
      <c r="B768">
        <v>861</v>
      </c>
      <c r="C768" t="s">
        <v>2883</v>
      </c>
      <c r="D768" t="s">
        <v>2983</v>
      </c>
      <c r="E768" t="s">
        <v>2988</v>
      </c>
      <c r="F768" t="s">
        <v>2989</v>
      </c>
    </row>
    <row r="769" spans="1:6" x14ac:dyDescent="0.25">
      <c r="A769">
        <v>757</v>
      </c>
      <c r="B769">
        <v>868</v>
      </c>
      <c r="C769" t="s">
        <v>2883</v>
      </c>
      <c r="D769" t="s">
        <v>2990</v>
      </c>
      <c r="E769" t="s">
        <v>2480</v>
      </c>
      <c r="F769" t="s">
        <v>2991</v>
      </c>
    </row>
    <row r="770" spans="1:6" x14ac:dyDescent="0.25">
      <c r="A770">
        <v>758</v>
      </c>
      <c r="B770">
        <v>805</v>
      </c>
      <c r="C770" t="s">
        <v>2992</v>
      </c>
      <c r="D770" t="s">
        <v>2993</v>
      </c>
      <c r="E770" t="s">
        <v>2994</v>
      </c>
      <c r="F770" t="s">
        <v>2995</v>
      </c>
    </row>
    <row r="771" spans="1:6" x14ac:dyDescent="0.25">
      <c r="A771">
        <v>759</v>
      </c>
      <c r="B771">
        <v>869</v>
      </c>
      <c r="C771" t="s">
        <v>2996</v>
      </c>
      <c r="D771" t="s">
        <v>2997</v>
      </c>
      <c r="E771" t="s">
        <v>2998</v>
      </c>
      <c r="F771" t="s">
        <v>2999</v>
      </c>
    </row>
    <row r="772" spans="1:6" x14ac:dyDescent="0.25">
      <c r="A772">
        <v>760</v>
      </c>
      <c r="B772">
        <v>870</v>
      </c>
      <c r="C772" t="s">
        <v>3000</v>
      </c>
      <c r="D772" t="s">
        <v>3001</v>
      </c>
      <c r="E772" t="s">
        <v>3002</v>
      </c>
      <c r="F772" t="s">
        <v>3003</v>
      </c>
    </row>
    <row r="773" spans="1:6" x14ac:dyDescent="0.25">
      <c r="A773">
        <v>761</v>
      </c>
      <c r="B773">
        <v>930</v>
      </c>
      <c r="C773" t="s">
        <v>3004</v>
      </c>
      <c r="D773" t="s">
        <v>3005</v>
      </c>
      <c r="E773" t="s">
        <v>2812</v>
      </c>
      <c r="F773" t="s">
        <v>3006</v>
      </c>
    </row>
    <row r="774" spans="1:6" x14ac:dyDescent="0.25">
      <c r="A774">
        <v>762</v>
      </c>
      <c r="B774">
        <v>931</v>
      </c>
      <c r="C774" t="s">
        <v>3004</v>
      </c>
      <c r="D774" t="s">
        <v>3005</v>
      </c>
      <c r="E774" t="s">
        <v>3007</v>
      </c>
      <c r="F774" t="s">
        <v>3008</v>
      </c>
    </row>
    <row r="775" spans="1:6" x14ac:dyDescent="0.25">
      <c r="A775">
        <v>763</v>
      </c>
      <c r="B775">
        <v>932</v>
      </c>
      <c r="C775" t="s">
        <v>3004</v>
      </c>
      <c r="D775" t="s">
        <v>3005</v>
      </c>
      <c r="E775" t="s">
        <v>3009</v>
      </c>
      <c r="F775" t="s">
        <v>3010</v>
      </c>
    </row>
    <row r="776" spans="1:6" x14ac:dyDescent="0.25">
      <c r="A776">
        <v>764</v>
      </c>
      <c r="B776">
        <v>933</v>
      </c>
      <c r="C776" t="s">
        <v>3004</v>
      </c>
      <c r="D776" t="s">
        <v>3005</v>
      </c>
      <c r="E776" t="s">
        <v>3011</v>
      </c>
      <c r="F776" t="s">
        <v>3012</v>
      </c>
    </row>
    <row r="777" spans="1:6" x14ac:dyDescent="0.25">
      <c r="A777">
        <v>765</v>
      </c>
      <c r="B777">
        <v>934</v>
      </c>
      <c r="C777" t="s">
        <v>3004</v>
      </c>
      <c r="D777" t="s">
        <v>3005</v>
      </c>
      <c r="E777" t="s">
        <v>3013</v>
      </c>
      <c r="F777" t="s">
        <v>3014</v>
      </c>
    </row>
    <row r="778" spans="1:6" x14ac:dyDescent="0.25">
      <c r="A778">
        <v>766</v>
      </c>
      <c r="B778">
        <v>935</v>
      </c>
      <c r="C778" t="s">
        <v>3004</v>
      </c>
      <c r="D778" t="s">
        <v>3015</v>
      </c>
      <c r="E778" t="s">
        <v>3016</v>
      </c>
      <c r="F778" t="s">
        <v>3017</v>
      </c>
    </row>
    <row r="779" spans="1:6" x14ac:dyDescent="0.25">
      <c r="A779">
        <v>767</v>
      </c>
      <c r="B779">
        <v>936</v>
      </c>
      <c r="C779" t="s">
        <v>3004</v>
      </c>
      <c r="D779" t="s">
        <v>3018</v>
      </c>
      <c r="E779" t="s">
        <v>3019</v>
      </c>
      <c r="F779" t="s">
        <v>3020</v>
      </c>
    </row>
    <row r="780" spans="1:6" x14ac:dyDescent="0.25">
      <c r="A780">
        <v>768</v>
      </c>
      <c r="B780">
        <v>937</v>
      </c>
      <c r="C780" t="s">
        <v>3004</v>
      </c>
      <c r="D780" t="s">
        <v>3018</v>
      </c>
      <c r="E780" t="s">
        <v>3021</v>
      </c>
      <c r="F780" t="s">
        <v>3022</v>
      </c>
    </row>
    <row r="781" spans="1:6" x14ac:dyDescent="0.25">
      <c r="A781">
        <v>769</v>
      </c>
      <c r="B781">
        <v>938</v>
      </c>
      <c r="C781" t="s">
        <v>3004</v>
      </c>
      <c r="D781" t="s">
        <v>3023</v>
      </c>
      <c r="E781" t="s">
        <v>3024</v>
      </c>
      <c r="F781" t="s">
        <v>3025</v>
      </c>
    </row>
    <row r="782" spans="1:6" x14ac:dyDescent="0.25">
      <c r="A782">
        <v>770</v>
      </c>
      <c r="B782">
        <v>939</v>
      </c>
      <c r="C782" t="s">
        <v>3004</v>
      </c>
      <c r="D782" t="s">
        <v>3023</v>
      </c>
      <c r="E782" t="s">
        <v>2678</v>
      </c>
      <c r="F782" t="s">
        <v>3026</v>
      </c>
    </row>
    <row r="783" spans="1:6" x14ac:dyDescent="0.25">
      <c r="A783">
        <v>771</v>
      </c>
      <c r="B783">
        <v>940</v>
      </c>
      <c r="C783" t="s">
        <v>3004</v>
      </c>
      <c r="D783" t="s">
        <v>3023</v>
      </c>
      <c r="E783" t="s">
        <v>3027</v>
      </c>
      <c r="F783" t="s">
        <v>3028</v>
      </c>
    </row>
    <row r="784" spans="1:6" x14ac:dyDescent="0.25">
      <c r="A784">
        <v>772</v>
      </c>
      <c r="B784">
        <v>941</v>
      </c>
      <c r="C784" t="s">
        <v>3004</v>
      </c>
      <c r="D784" t="s">
        <v>3029</v>
      </c>
      <c r="E784" t="s">
        <v>3030</v>
      </c>
      <c r="F784" t="s">
        <v>3031</v>
      </c>
    </row>
    <row r="785" spans="1:6" x14ac:dyDescent="0.25">
      <c r="A785">
        <v>773</v>
      </c>
      <c r="B785">
        <v>942</v>
      </c>
      <c r="C785" t="s">
        <v>3004</v>
      </c>
      <c r="D785" t="s">
        <v>3032</v>
      </c>
      <c r="E785" t="s">
        <v>1503</v>
      </c>
      <c r="F785" t="s">
        <v>3033</v>
      </c>
    </row>
    <row r="786" spans="1:6" x14ac:dyDescent="0.25">
      <c r="A786">
        <v>774</v>
      </c>
      <c r="B786">
        <v>943</v>
      </c>
      <c r="C786" t="s">
        <v>3004</v>
      </c>
      <c r="D786" t="s">
        <v>3032</v>
      </c>
      <c r="E786" t="s">
        <v>3034</v>
      </c>
      <c r="F786" t="s">
        <v>3035</v>
      </c>
    </row>
    <row r="787" spans="1:6" x14ac:dyDescent="0.25">
      <c r="A787">
        <v>775</v>
      </c>
      <c r="B787">
        <v>944</v>
      </c>
      <c r="C787" t="s">
        <v>3004</v>
      </c>
      <c r="D787" t="s">
        <v>3032</v>
      </c>
      <c r="E787" t="s">
        <v>3036</v>
      </c>
      <c r="F787" t="s">
        <v>3037</v>
      </c>
    </row>
    <row r="788" spans="1:6" x14ac:dyDescent="0.25">
      <c r="A788">
        <v>776</v>
      </c>
      <c r="B788">
        <v>945</v>
      </c>
      <c r="C788" t="s">
        <v>3004</v>
      </c>
      <c r="D788" t="s">
        <v>3032</v>
      </c>
      <c r="E788" t="s">
        <v>3038</v>
      </c>
      <c r="F788" t="s">
        <v>3039</v>
      </c>
    </row>
    <row r="789" spans="1:6" x14ac:dyDescent="0.25">
      <c r="A789">
        <v>777</v>
      </c>
      <c r="B789">
        <v>946</v>
      </c>
      <c r="C789" t="s">
        <v>3004</v>
      </c>
      <c r="D789" t="s">
        <v>3032</v>
      </c>
      <c r="E789" t="s">
        <v>3040</v>
      </c>
      <c r="F789" t="s">
        <v>3041</v>
      </c>
    </row>
    <row r="790" spans="1:6" x14ac:dyDescent="0.25">
      <c r="A790">
        <v>778</v>
      </c>
      <c r="B790">
        <v>947</v>
      </c>
      <c r="C790" t="s">
        <v>3004</v>
      </c>
      <c r="D790" t="s">
        <v>3042</v>
      </c>
      <c r="E790" t="s">
        <v>1537</v>
      </c>
      <c r="F790" t="s">
        <v>3043</v>
      </c>
    </row>
    <row r="791" spans="1:6" x14ac:dyDescent="0.25">
      <c r="A791">
        <v>779</v>
      </c>
      <c r="B791">
        <v>874</v>
      </c>
      <c r="C791" t="s">
        <v>3044</v>
      </c>
      <c r="D791" t="s">
        <v>3045</v>
      </c>
      <c r="E791" t="s">
        <v>3046</v>
      </c>
      <c r="F791" t="s">
        <v>3047</v>
      </c>
    </row>
    <row r="792" spans="1:6" x14ac:dyDescent="0.25">
      <c r="A792">
        <v>780</v>
      </c>
      <c r="B792">
        <v>875</v>
      </c>
      <c r="C792" t="s">
        <v>3044</v>
      </c>
      <c r="D792" t="s">
        <v>3048</v>
      </c>
      <c r="E792" t="s">
        <v>3049</v>
      </c>
      <c r="F792" t="s">
        <v>170</v>
      </c>
    </row>
    <row r="793" spans="1:6" x14ac:dyDescent="0.25">
      <c r="A793">
        <v>781</v>
      </c>
      <c r="B793">
        <v>876</v>
      </c>
      <c r="C793" t="s">
        <v>3044</v>
      </c>
      <c r="D793" t="s">
        <v>3048</v>
      </c>
      <c r="E793" t="s">
        <v>1803</v>
      </c>
      <c r="F793" t="s">
        <v>171</v>
      </c>
    </row>
    <row r="794" spans="1:6" x14ac:dyDescent="0.25">
      <c r="A794">
        <v>782</v>
      </c>
      <c r="B794">
        <v>880</v>
      </c>
      <c r="C794" t="s">
        <v>3044</v>
      </c>
      <c r="D794" t="s">
        <v>3050</v>
      </c>
      <c r="E794" t="s">
        <v>2899</v>
      </c>
      <c r="F794" t="s">
        <v>3051</v>
      </c>
    </row>
    <row r="795" spans="1:6" x14ac:dyDescent="0.25">
      <c r="A795">
        <v>783</v>
      </c>
      <c r="B795">
        <v>879</v>
      </c>
      <c r="C795" t="s">
        <v>3044</v>
      </c>
      <c r="D795" t="s">
        <v>3050</v>
      </c>
      <c r="E795" t="s">
        <v>1631</v>
      </c>
      <c r="F795" t="s">
        <v>3052</v>
      </c>
    </row>
    <row r="796" spans="1:6" x14ac:dyDescent="0.25">
      <c r="A796">
        <v>784</v>
      </c>
      <c r="B796">
        <v>881</v>
      </c>
      <c r="C796" t="s">
        <v>3044</v>
      </c>
      <c r="D796" t="s">
        <v>3050</v>
      </c>
      <c r="E796" t="s">
        <v>3053</v>
      </c>
      <c r="F796" t="s">
        <v>3054</v>
      </c>
    </row>
    <row r="797" spans="1:6" x14ac:dyDescent="0.25">
      <c r="A797">
        <v>785</v>
      </c>
      <c r="B797">
        <v>871</v>
      </c>
      <c r="C797" t="s">
        <v>3044</v>
      </c>
      <c r="D797" t="s">
        <v>3055</v>
      </c>
      <c r="E797" t="s">
        <v>3056</v>
      </c>
      <c r="F797" t="s">
        <v>3057</v>
      </c>
    </row>
    <row r="798" spans="1:6" x14ac:dyDescent="0.25">
      <c r="A798">
        <v>786</v>
      </c>
      <c r="B798">
        <v>873</v>
      </c>
      <c r="C798" t="s">
        <v>3044</v>
      </c>
      <c r="D798" t="s">
        <v>3058</v>
      </c>
      <c r="E798" t="s">
        <v>1544</v>
      </c>
      <c r="F798" t="s">
        <v>3059</v>
      </c>
    </row>
    <row r="799" spans="1:6" x14ac:dyDescent="0.25">
      <c r="A799">
        <v>787</v>
      </c>
      <c r="C799" t="s">
        <v>3044</v>
      </c>
      <c r="D799" t="s">
        <v>3058</v>
      </c>
      <c r="E799" t="s">
        <v>3060</v>
      </c>
      <c r="F799" t="s">
        <v>3061</v>
      </c>
    </row>
    <row r="800" spans="1:6" x14ac:dyDescent="0.25">
      <c r="A800">
        <v>788</v>
      </c>
      <c r="B800">
        <v>885</v>
      </c>
      <c r="C800" t="s">
        <v>3044</v>
      </c>
      <c r="D800" t="s">
        <v>3062</v>
      </c>
      <c r="E800" t="s">
        <v>3063</v>
      </c>
      <c r="F800" t="s">
        <v>3064</v>
      </c>
    </row>
    <row r="801" spans="1:6" x14ac:dyDescent="0.25">
      <c r="A801">
        <v>789</v>
      </c>
      <c r="B801">
        <v>883</v>
      </c>
      <c r="C801" t="s">
        <v>3044</v>
      </c>
      <c r="D801" t="s">
        <v>3062</v>
      </c>
      <c r="E801" t="s">
        <v>3065</v>
      </c>
      <c r="F801" t="s">
        <v>3066</v>
      </c>
    </row>
    <row r="802" spans="1:6" x14ac:dyDescent="0.25">
      <c r="A802">
        <v>790</v>
      </c>
      <c r="B802">
        <v>884</v>
      </c>
      <c r="C802" t="s">
        <v>3044</v>
      </c>
      <c r="D802" t="s">
        <v>3062</v>
      </c>
      <c r="E802" t="s">
        <v>2865</v>
      </c>
      <c r="F802" t="s">
        <v>3067</v>
      </c>
    </row>
    <row r="803" spans="1:6" x14ac:dyDescent="0.25">
      <c r="A803">
        <v>791</v>
      </c>
      <c r="B803">
        <v>882</v>
      </c>
      <c r="C803" t="s">
        <v>3044</v>
      </c>
      <c r="D803" t="s">
        <v>3062</v>
      </c>
      <c r="E803" t="s">
        <v>3068</v>
      </c>
      <c r="F803" t="s">
        <v>3069</v>
      </c>
    </row>
    <row r="804" spans="1:6" x14ac:dyDescent="0.25">
      <c r="A804">
        <v>792</v>
      </c>
      <c r="B804">
        <v>878</v>
      </c>
      <c r="C804" t="s">
        <v>3044</v>
      </c>
      <c r="D804" t="s">
        <v>3070</v>
      </c>
      <c r="E804" t="s">
        <v>3071</v>
      </c>
      <c r="F804" t="s">
        <v>3072</v>
      </c>
    </row>
    <row r="805" spans="1:6" x14ac:dyDescent="0.25">
      <c r="A805">
        <v>793</v>
      </c>
      <c r="B805">
        <v>886</v>
      </c>
      <c r="C805" t="s">
        <v>3044</v>
      </c>
      <c r="D805" t="s">
        <v>3073</v>
      </c>
      <c r="E805" t="s">
        <v>3074</v>
      </c>
      <c r="F805" t="s">
        <v>172</v>
      </c>
    </row>
    <row r="806" spans="1:6" x14ac:dyDescent="0.25">
      <c r="A806">
        <v>794</v>
      </c>
      <c r="B806">
        <v>887</v>
      </c>
      <c r="C806" t="s">
        <v>3044</v>
      </c>
      <c r="D806" t="s">
        <v>3073</v>
      </c>
      <c r="E806" t="s">
        <v>2197</v>
      </c>
      <c r="F806" t="s">
        <v>173</v>
      </c>
    </row>
    <row r="807" spans="1:6" x14ac:dyDescent="0.25">
      <c r="A807">
        <v>795</v>
      </c>
      <c r="B807">
        <v>888</v>
      </c>
      <c r="C807" t="s">
        <v>3044</v>
      </c>
      <c r="D807" t="s">
        <v>3073</v>
      </c>
      <c r="E807" t="s">
        <v>3075</v>
      </c>
      <c r="F807" t="s">
        <v>3076</v>
      </c>
    </row>
    <row r="808" spans="1:6" x14ac:dyDescent="0.25">
      <c r="A808">
        <v>796</v>
      </c>
      <c r="B808">
        <v>889</v>
      </c>
      <c r="C808" t="s">
        <v>3044</v>
      </c>
      <c r="D808" t="s">
        <v>3073</v>
      </c>
      <c r="E808" t="s">
        <v>3077</v>
      </c>
      <c r="F808" t="s">
        <v>3078</v>
      </c>
    </row>
    <row r="809" spans="1:6" x14ac:dyDescent="0.25">
      <c r="A809">
        <v>797</v>
      </c>
      <c r="B809">
        <v>890</v>
      </c>
      <c r="C809" t="s">
        <v>3044</v>
      </c>
      <c r="D809" t="s">
        <v>3073</v>
      </c>
      <c r="E809" t="s">
        <v>1953</v>
      </c>
      <c r="F809" t="s">
        <v>3079</v>
      </c>
    </row>
    <row r="810" spans="1:6" x14ac:dyDescent="0.25">
      <c r="A810">
        <v>798</v>
      </c>
      <c r="B810">
        <v>892</v>
      </c>
      <c r="C810" t="s">
        <v>3044</v>
      </c>
      <c r="D810" t="s">
        <v>3073</v>
      </c>
      <c r="E810" t="s">
        <v>3080</v>
      </c>
      <c r="F810" t="s">
        <v>3081</v>
      </c>
    </row>
    <row r="811" spans="1:6" x14ac:dyDescent="0.25">
      <c r="A811">
        <v>799</v>
      </c>
      <c r="B811">
        <v>893</v>
      </c>
      <c r="C811" t="s">
        <v>3044</v>
      </c>
      <c r="D811" t="s">
        <v>3082</v>
      </c>
      <c r="E811" t="s">
        <v>3083</v>
      </c>
      <c r="F811" t="s">
        <v>174</v>
      </c>
    </row>
    <row r="812" spans="1:6" x14ac:dyDescent="0.25">
      <c r="A812">
        <v>800</v>
      </c>
      <c r="B812">
        <v>894</v>
      </c>
      <c r="C812" t="s">
        <v>3044</v>
      </c>
      <c r="D812" t="s">
        <v>3084</v>
      </c>
      <c r="E812" t="s">
        <v>3085</v>
      </c>
      <c r="F812" t="s">
        <v>175</v>
      </c>
    </row>
    <row r="813" spans="1:6" x14ac:dyDescent="0.25">
      <c r="A813">
        <v>801</v>
      </c>
      <c r="B813">
        <v>896</v>
      </c>
      <c r="C813" t="s">
        <v>3044</v>
      </c>
      <c r="D813" t="s">
        <v>3086</v>
      </c>
      <c r="E813" t="s">
        <v>3087</v>
      </c>
      <c r="F813" t="s">
        <v>213</v>
      </c>
    </row>
    <row r="814" spans="1:6" x14ac:dyDescent="0.25">
      <c r="A814">
        <v>802</v>
      </c>
      <c r="B814">
        <v>897</v>
      </c>
      <c r="C814" t="s">
        <v>3044</v>
      </c>
      <c r="D814" t="s">
        <v>3088</v>
      </c>
      <c r="E814" t="s">
        <v>3089</v>
      </c>
      <c r="F814" t="s">
        <v>3090</v>
      </c>
    </row>
    <row r="815" spans="1:6" x14ac:dyDescent="0.25">
      <c r="A815">
        <v>803</v>
      </c>
      <c r="B815">
        <v>895</v>
      </c>
      <c r="C815" t="s">
        <v>3044</v>
      </c>
      <c r="D815" t="s">
        <v>3086</v>
      </c>
      <c r="E815" t="s">
        <v>3091</v>
      </c>
      <c r="F815" t="s">
        <v>3092</v>
      </c>
    </row>
    <row r="816" spans="1:6" x14ac:dyDescent="0.25">
      <c r="A816">
        <v>804</v>
      </c>
      <c r="B816">
        <v>899</v>
      </c>
      <c r="C816" t="s">
        <v>3044</v>
      </c>
      <c r="D816" t="s">
        <v>3093</v>
      </c>
      <c r="E816" t="s">
        <v>3094</v>
      </c>
      <c r="F816" t="s">
        <v>3095</v>
      </c>
    </row>
    <row r="817" spans="1:6" x14ac:dyDescent="0.25">
      <c r="A817">
        <v>805</v>
      </c>
      <c r="B817">
        <v>900</v>
      </c>
      <c r="C817" t="s">
        <v>3044</v>
      </c>
      <c r="D817" t="s">
        <v>3096</v>
      </c>
      <c r="E817" t="s">
        <v>3097</v>
      </c>
      <c r="F817" t="s">
        <v>176</v>
      </c>
    </row>
    <row r="818" spans="1:6" x14ac:dyDescent="0.25">
      <c r="A818">
        <v>806</v>
      </c>
      <c r="B818">
        <v>902</v>
      </c>
      <c r="C818" t="s">
        <v>3044</v>
      </c>
      <c r="D818" t="s">
        <v>3098</v>
      </c>
      <c r="E818" t="s">
        <v>1969</v>
      </c>
      <c r="F818" t="s">
        <v>3099</v>
      </c>
    </row>
    <row r="819" spans="1:6" x14ac:dyDescent="0.25">
      <c r="A819">
        <v>807</v>
      </c>
      <c r="B819">
        <v>901</v>
      </c>
      <c r="C819" t="s">
        <v>3044</v>
      </c>
      <c r="D819" t="s">
        <v>3098</v>
      </c>
      <c r="E819" t="s">
        <v>3100</v>
      </c>
      <c r="F819" t="s">
        <v>3101</v>
      </c>
    </row>
    <row r="820" spans="1:6" x14ac:dyDescent="0.25">
      <c r="A820">
        <v>808</v>
      </c>
      <c r="B820">
        <v>903</v>
      </c>
      <c r="C820" t="s">
        <v>3044</v>
      </c>
      <c r="D820" t="s">
        <v>3098</v>
      </c>
      <c r="E820" t="s">
        <v>3102</v>
      </c>
      <c r="F820" t="s">
        <v>3103</v>
      </c>
    </row>
    <row r="821" spans="1:6" x14ac:dyDescent="0.25">
      <c r="A821">
        <v>809</v>
      </c>
      <c r="B821">
        <v>904</v>
      </c>
      <c r="C821" t="s">
        <v>3044</v>
      </c>
      <c r="D821" t="s">
        <v>3098</v>
      </c>
      <c r="E821" t="s">
        <v>3104</v>
      </c>
      <c r="F821" t="s">
        <v>3105</v>
      </c>
    </row>
    <row r="822" spans="1:6" x14ac:dyDescent="0.25">
      <c r="A822">
        <v>810</v>
      </c>
      <c r="B822">
        <v>906</v>
      </c>
      <c r="C822" t="s">
        <v>3044</v>
      </c>
      <c r="D822" t="s">
        <v>3098</v>
      </c>
      <c r="E822" t="s">
        <v>2330</v>
      </c>
      <c r="F822" t="s">
        <v>3106</v>
      </c>
    </row>
    <row r="823" spans="1:6" x14ac:dyDescent="0.25">
      <c r="A823">
        <v>811</v>
      </c>
      <c r="B823">
        <v>907</v>
      </c>
      <c r="C823" t="s">
        <v>3044</v>
      </c>
      <c r="D823" t="s">
        <v>3098</v>
      </c>
      <c r="E823" t="s">
        <v>3107</v>
      </c>
      <c r="F823" t="s">
        <v>3108</v>
      </c>
    </row>
    <row r="824" spans="1:6" x14ac:dyDescent="0.25">
      <c r="A824">
        <v>812</v>
      </c>
      <c r="B824">
        <v>908</v>
      </c>
      <c r="C824" t="s">
        <v>3044</v>
      </c>
      <c r="D824" t="s">
        <v>3109</v>
      </c>
      <c r="E824" t="s">
        <v>3110</v>
      </c>
      <c r="F824" t="s">
        <v>177</v>
      </c>
    </row>
    <row r="825" spans="1:6" x14ac:dyDescent="0.25">
      <c r="A825">
        <v>813</v>
      </c>
      <c r="B825">
        <v>909</v>
      </c>
      <c r="C825" t="s">
        <v>3044</v>
      </c>
      <c r="D825" t="s">
        <v>3111</v>
      </c>
      <c r="E825" t="s">
        <v>3112</v>
      </c>
      <c r="F825" t="s">
        <v>178</v>
      </c>
    </row>
    <row r="826" spans="1:6" x14ac:dyDescent="0.25">
      <c r="A826">
        <v>814</v>
      </c>
      <c r="B826">
        <v>910</v>
      </c>
      <c r="C826" t="s">
        <v>3044</v>
      </c>
      <c r="D826" t="s">
        <v>3111</v>
      </c>
      <c r="E826" t="s">
        <v>3113</v>
      </c>
      <c r="F826" t="s">
        <v>179</v>
      </c>
    </row>
    <row r="827" spans="1:6" x14ac:dyDescent="0.25">
      <c r="A827">
        <v>815</v>
      </c>
      <c r="B827">
        <v>911</v>
      </c>
      <c r="C827" t="s">
        <v>3044</v>
      </c>
      <c r="D827" t="s">
        <v>3111</v>
      </c>
      <c r="E827" t="s">
        <v>3114</v>
      </c>
      <c r="F827" t="s">
        <v>180</v>
      </c>
    </row>
    <row r="828" spans="1:6" x14ac:dyDescent="0.25">
      <c r="A828">
        <v>816</v>
      </c>
      <c r="B828">
        <v>912</v>
      </c>
      <c r="C828" t="s">
        <v>3044</v>
      </c>
      <c r="D828" t="s">
        <v>3115</v>
      </c>
      <c r="E828" t="s">
        <v>2305</v>
      </c>
      <c r="F828" t="s">
        <v>181</v>
      </c>
    </row>
    <row r="829" spans="1:6" x14ac:dyDescent="0.25">
      <c r="A829">
        <v>817</v>
      </c>
      <c r="B829">
        <v>915</v>
      </c>
      <c r="C829" t="s">
        <v>3044</v>
      </c>
      <c r="D829" t="s">
        <v>3115</v>
      </c>
      <c r="E829" t="s">
        <v>2857</v>
      </c>
      <c r="F829" t="s">
        <v>184</v>
      </c>
    </row>
    <row r="830" spans="1:6" x14ac:dyDescent="0.25">
      <c r="A830">
        <v>818</v>
      </c>
      <c r="B830">
        <v>914</v>
      </c>
      <c r="C830" t="s">
        <v>3044</v>
      </c>
      <c r="D830" t="s">
        <v>3115</v>
      </c>
      <c r="E830" t="s">
        <v>3116</v>
      </c>
      <c r="F830" t="s">
        <v>183</v>
      </c>
    </row>
    <row r="831" spans="1:6" x14ac:dyDescent="0.25">
      <c r="A831">
        <v>819</v>
      </c>
      <c r="B831">
        <v>913</v>
      </c>
      <c r="C831" t="s">
        <v>3044</v>
      </c>
      <c r="D831" t="s">
        <v>3115</v>
      </c>
      <c r="E831" t="s">
        <v>3117</v>
      </c>
      <c r="F831" t="s">
        <v>182</v>
      </c>
    </row>
    <row r="832" spans="1:6" x14ac:dyDescent="0.25">
      <c r="A832">
        <v>820</v>
      </c>
      <c r="B832">
        <v>916</v>
      </c>
      <c r="C832" t="s">
        <v>3044</v>
      </c>
      <c r="D832" t="s">
        <v>3118</v>
      </c>
      <c r="E832" t="s">
        <v>1626</v>
      </c>
      <c r="F832" t="s">
        <v>185</v>
      </c>
    </row>
    <row r="833" spans="1:6" x14ac:dyDescent="0.25">
      <c r="A833">
        <v>820.2</v>
      </c>
      <c r="B833">
        <v>918</v>
      </c>
      <c r="C833" t="s">
        <v>3044</v>
      </c>
      <c r="D833" t="s">
        <v>3118</v>
      </c>
      <c r="E833" t="s">
        <v>1626</v>
      </c>
      <c r="F833" t="s">
        <v>186</v>
      </c>
    </row>
    <row r="834" spans="1:6" x14ac:dyDescent="0.25">
      <c r="A834">
        <v>820.4</v>
      </c>
      <c r="B834">
        <v>917</v>
      </c>
      <c r="C834" t="s">
        <v>3044</v>
      </c>
      <c r="D834" t="s">
        <v>3118</v>
      </c>
      <c r="E834" t="s">
        <v>1626</v>
      </c>
      <c r="F834" t="s">
        <v>187</v>
      </c>
    </row>
    <row r="835" spans="1:6" x14ac:dyDescent="0.25">
      <c r="A835">
        <v>820.6</v>
      </c>
      <c r="B835">
        <v>919</v>
      </c>
      <c r="C835" t="s">
        <v>3044</v>
      </c>
      <c r="D835" t="s">
        <v>3118</v>
      </c>
      <c r="E835" t="s">
        <v>1626</v>
      </c>
      <c r="F835" t="s">
        <v>188</v>
      </c>
    </row>
    <row r="836" spans="1:6" x14ac:dyDescent="0.25">
      <c r="A836">
        <v>821</v>
      </c>
      <c r="B836">
        <v>920</v>
      </c>
      <c r="C836" t="s">
        <v>3044</v>
      </c>
      <c r="D836" t="s">
        <v>3118</v>
      </c>
      <c r="E836" t="s">
        <v>3119</v>
      </c>
      <c r="F836" t="s">
        <v>3120</v>
      </c>
    </row>
    <row r="837" spans="1:6" x14ac:dyDescent="0.25">
      <c r="A837">
        <v>822</v>
      </c>
      <c r="B837">
        <v>809</v>
      </c>
      <c r="C837" t="s">
        <v>3121</v>
      </c>
      <c r="D837" t="s">
        <v>3122</v>
      </c>
      <c r="E837" t="s">
        <v>3123</v>
      </c>
      <c r="F837" t="s">
        <v>3124</v>
      </c>
    </row>
    <row r="838" spans="1:6" x14ac:dyDescent="0.25">
      <c r="A838">
        <v>823</v>
      </c>
      <c r="B838">
        <v>806</v>
      </c>
      <c r="C838" t="s">
        <v>3121</v>
      </c>
      <c r="D838" t="s">
        <v>3125</v>
      </c>
      <c r="E838" t="s">
        <v>3126</v>
      </c>
      <c r="F838" t="s">
        <v>163</v>
      </c>
    </row>
    <row r="839" spans="1:6" x14ac:dyDescent="0.25">
      <c r="A839">
        <v>824</v>
      </c>
      <c r="B839">
        <v>808</v>
      </c>
      <c r="C839" t="s">
        <v>3121</v>
      </c>
      <c r="D839" t="s">
        <v>3125</v>
      </c>
      <c r="E839" t="s">
        <v>1781</v>
      </c>
      <c r="F839" t="s">
        <v>3127</v>
      </c>
    </row>
    <row r="840" spans="1:6" x14ac:dyDescent="0.25">
      <c r="A840">
        <v>825</v>
      </c>
      <c r="B840">
        <v>807</v>
      </c>
      <c r="C840" t="s">
        <v>3121</v>
      </c>
      <c r="D840" t="s">
        <v>3125</v>
      </c>
      <c r="E840" t="s">
        <v>3128</v>
      </c>
      <c r="F840" t="s">
        <v>3129</v>
      </c>
    </row>
    <row r="841" spans="1:6" x14ac:dyDescent="0.25">
      <c r="A841">
        <v>826</v>
      </c>
      <c r="B841">
        <v>923</v>
      </c>
      <c r="C841" t="s">
        <v>3044</v>
      </c>
      <c r="D841" t="s">
        <v>3130</v>
      </c>
      <c r="E841" t="s">
        <v>1953</v>
      </c>
      <c r="F841" t="s">
        <v>3131</v>
      </c>
    </row>
    <row r="842" spans="1:6" x14ac:dyDescent="0.25">
      <c r="A842">
        <v>827</v>
      </c>
      <c r="B842">
        <v>924</v>
      </c>
      <c r="C842" t="s">
        <v>3044</v>
      </c>
      <c r="D842" t="s">
        <v>3130</v>
      </c>
      <c r="E842" t="s">
        <v>2590</v>
      </c>
      <c r="F842" t="s">
        <v>3132</v>
      </c>
    </row>
    <row r="843" spans="1:6" x14ac:dyDescent="0.25">
      <c r="A843">
        <v>828</v>
      </c>
      <c r="B843">
        <v>926</v>
      </c>
      <c r="C843" t="s">
        <v>3044</v>
      </c>
      <c r="D843" t="s">
        <v>3130</v>
      </c>
      <c r="E843" t="s">
        <v>3133</v>
      </c>
      <c r="F843" t="s">
        <v>3134</v>
      </c>
    </row>
    <row r="844" spans="1:6" x14ac:dyDescent="0.25">
      <c r="A844">
        <v>829</v>
      </c>
      <c r="B844">
        <v>927</v>
      </c>
      <c r="C844" t="s">
        <v>3044</v>
      </c>
      <c r="D844" t="s">
        <v>3130</v>
      </c>
      <c r="E844" t="s">
        <v>3135</v>
      </c>
      <c r="F844" t="s">
        <v>3136</v>
      </c>
    </row>
    <row r="845" spans="1:6" x14ac:dyDescent="0.25">
      <c r="A845">
        <v>830</v>
      </c>
      <c r="B845">
        <v>928</v>
      </c>
      <c r="C845" t="s">
        <v>3044</v>
      </c>
      <c r="D845" t="s">
        <v>3130</v>
      </c>
      <c r="E845" t="s">
        <v>3137</v>
      </c>
      <c r="F845" t="s">
        <v>3138</v>
      </c>
    </row>
    <row r="846" spans="1:6" x14ac:dyDescent="0.25">
      <c r="A846">
        <v>831</v>
      </c>
      <c r="B846">
        <v>929</v>
      </c>
      <c r="C846" t="s">
        <v>3044</v>
      </c>
      <c r="D846" t="s">
        <v>3130</v>
      </c>
      <c r="E846" t="s">
        <v>3139</v>
      </c>
      <c r="F846" t="s">
        <v>3140</v>
      </c>
    </row>
    <row r="847" spans="1:6" x14ac:dyDescent="0.25">
      <c r="A847">
        <v>832</v>
      </c>
      <c r="B847">
        <v>810</v>
      </c>
      <c r="C847" t="s">
        <v>3121</v>
      </c>
      <c r="D847" t="s">
        <v>3141</v>
      </c>
      <c r="E847" t="s">
        <v>3142</v>
      </c>
      <c r="F847" t="s">
        <v>164</v>
      </c>
    </row>
    <row r="848" spans="1:6" x14ac:dyDescent="0.25">
      <c r="A848">
        <v>833</v>
      </c>
      <c r="B848">
        <v>811</v>
      </c>
      <c r="C848" t="s">
        <v>3121</v>
      </c>
      <c r="D848" t="s">
        <v>3141</v>
      </c>
      <c r="E848" t="s">
        <v>2054</v>
      </c>
      <c r="F848" t="s">
        <v>3143</v>
      </c>
    </row>
    <row r="849" spans="1:6" x14ac:dyDescent="0.25">
      <c r="A849">
        <v>834</v>
      </c>
      <c r="B849">
        <v>948</v>
      </c>
      <c r="C849" t="s">
        <v>3144</v>
      </c>
      <c r="D849" t="s">
        <v>3145</v>
      </c>
      <c r="E849" t="s">
        <v>3146</v>
      </c>
      <c r="F849" t="s">
        <v>3147</v>
      </c>
    </row>
    <row r="850" spans="1:6" x14ac:dyDescent="0.25">
      <c r="A850">
        <v>835</v>
      </c>
      <c r="B850">
        <v>949</v>
      </c>
      <c r="C850" t="s">
        <v>3144</v>
      </c>
      <c r="D850" t="s">
        <v>3148</v>
      </c>
      <c r="E850" t="s">
        <v>3149</v>
      </c>
      <c r="F850" t="s">
        <v>189</v>
      </c>
    </row>
    <row r="851" spans="1:6" x14ac:dyDescent="0.25">
      <c r="A851">
        <v>836</v>
      </c>
      <c r="B851">
        <v>950</v>
      </c>
      <c r="C851" t="s">
        <v>3144</v>
      </c>
      <c r="D851" t="s">
        <v>3148</v>
      </c>
      <c r="E851" t="s">
        <v>1505</v>
      </c>
      <c r="F851" t="s">
        <v>3150</v>
      </c>
    </row>
    <row r="852" spans="1:6" x14ac:dyDescent="0.25">
      <c r="A852">
        <v>837</v>
      </c>
      <c r="B852">
        <v>951</v>
      </c>
      <c r="C852" t="s">
        <v>3144</v>
      </c>
      <c r="D852" t="s">
        <v>3148</v>
      </c>
      <c r="E852" t="s">
        <v>3151</v>
      </c>
      <c r="F852" t="s">
        <v>3152</v>
      </c>
    </row>
    <row r="853" spans="1:6" x14ac:dyDescent="0.25">
      <c r="A853">
        <v>838</v>
      </c>
      <c r="B853">
        <v>952</v>
      </c>
      <c r="C853" t="s">
        <v>3144</v>
      </c>
      <c r="D853" t="s">
        <v>3153</v>
      </c>
      <c r="E853" t="s">
        <v>3154</v>
      </c>
      <c r="F853" t="s">
        <v>3155</v>
      </c>
    </row>
    <row r="854" spans="1:6" x14ac:dyDescent="0.25">
      <c r="A854">
        <v>839</v>
      </c>
      <c r="B854">
        <v>953</v>
      </c>
      <c r="C854" t="s">
        <v>3144</v>
      </c>
      <c r="D854" t="s">
        <v>3153</v>
      </c>
      <c r="E854" t="s">
        <v>3156</v>
      </c>
      <c r="F854" t="s">
        <v>190</v>
      </c>
    </row>
    <row r="855" spans="1:6" x14ac:dyDescent="0.25">
      <c r="A855">
        <v>840</v>
      </c>
      <c r="B855">
        <v>954</v>
      </c>
      <c r="C855" t="s">
        <v>3144</v>
      </c>
      <c r="D855" t="s">
        <v>3157</v>
      </c>
      <c r="E855" t="s">
        <v>3158</v>
      </c>
      <c r="F855" t="s">
        <v>191</v>
      </c>
    </row>
    <row r="856" spans="1:6" x14ac:dyDescent="0.25">
      <c r="A856">
        <v>841</v>
      </c>
      <c r="B856">
        <v>955</v>
      </c>
      <c r="C856" t="s">
        <v>3144</v>
      </c>
      <c r="D856" t="s">
        <v>3159</v>
      </c>
      <c r="E856" t="s">
        <v>2429</v>
      </c>
      <c r="F856" t="s">
        <v>192</v>
      </c>
    </row>
    <row r="857" spans="1:6" x14ac:dyDescent="0.25">
      <c r="A857">
        <v>842</v>
      </c>
      <c r="B857">
        <v>956</v>
      </c>
      <c r="C857" t="s">
        <v>3144</v>
      </c>
      <c r="D857" t="s">
        <v>3159</v>
      </c>
      <c r="E857" t="s">
        <v>2612</v>
      </c>
      <c r="F857" t="s">
        <v>193</v>
      </c>
    </row>
    <row r="858" spans="1:6" x14ac:dyDescent="0.25">
      <c r="A858">
        <v>843</v>
      </c>
      <c r="B858">
        <v>959</v>
      </c>
      <c r="C858" t="s">
        <v>3144</v>
      </c>
      <c r="D858" t="s">
        <v>3160</v>
      </c>
      <c r="E858" t="s">
        <v>1727</v>
      </c>
      <c r="F858" t="s">
        <v>212</v>
      </c>
    </row>
    <row r="859" spans="1:6" x14ac:dyDescent="0.25">
      <c r="A859">
        <v>844</v>
      </c>
      <c r="B859">
        <v>958</v>
      </c>
      <c r="C859" t="s">
        <v>3144</v>
      </c>
      <c r="D859" t="s">
        <v>3160</v>
      </c>
      <c r="E859" t="s">
        <v>2438</v>
      </c>
      <c r="F859" t="s">
        <v>3161</v>
      </c>
    </row>
    <row r="860" spans="1:6" x14ac:dyDescent="0.25">
      <c r="A860">
        <v>845</v>
      </c>
      <c r="B860">
        <v>957</v>
      </c>
      <c r="C860" t="s">
        <v>3144</v>
      </c>
      <c r="D860" t="s">
        <v>3160</v>
      </c>
      <c r="E860" t="s">
        <v>3162</v>
      </c>
      <c r="F860" t="s">
        <v>3163</v>
      </c>
    </row>
    <row r="861" spans="1:6" x14ac:dyDescent="0.25">
      <c r="A861">
        <v>846</v>
      </c>
      <c r="B861">
        <v>961</v>
      </c>
      <c r="C861" t="s">
        <v>3144</v>
      </c>
      <c r="D861" t="s">
        <v>3164</v>
      </c>
      <c r="E861" t="s">
        <v>3165</v>
      </c>
      <c r="F861" t="s">
        <v>3166</v>
      </c>
    </row>
    <row r="862" spans="1:6" x14ac:dyDescent="0.25">
      <c r="A862">
        <v>847</v>
      </c>
      <c r="B862">
        <v>962</v>
      </c>
      <c r="C862" t="s">
        <v>3144</v>
      </c>
      <c r="D862" t="s">
        <v>3164</v>
      </c>
      <c r="E862" t="s">
        <v>3167</v>
      </c>
      <c r="F862" t="s">
        <v>194</v>
      </c>
    </row>
    <row r="863" spans="1:6" x14ac:dyDescent="0.25">
      <c r="A863">
        <v>848</v>
      </c>
      <c r="B863">
        <v>963</v>
      </c>
      <c r="C863" t="s">
        <v>3144</v>
      </c>
      <c r="D863" t="s">
        <v>3168</v>
      </c>
      <c r="E863" t="s">
        <v>3169</v>
      </c>
      <c r="F863" t="s">
        <v>3170</v>
      </c>
    </row>
    <row r="864" spans="1:6" x14ac:dyDescent="0.25">
      <c r="A864">
        <v>849</v>
      </c>
      <c r="B864">
        <v>964</v>
      </c>
      <c r="C864" t="s">
        <v>3144</v>
      </c>
      <c r="D864" t="s">
        <v>3168</v>
      </c>
      <c r="E864" t="s">
        <v>3171</v>
      </c>
      <c r="F864" t="s">
        <v>3172</v>
      </c>
    </row>
    <row r="865" spans="1:6" x14ac:dyDescent="0.25">
      <c r="A865">
        <v>850</v>
      </c>
      <c r="B865">
        <v>965</v>
      </c>
      <c r="C865" t="s">
        <v>3144</v>
      </c>
      <c r="D865" t="s">
        <v>3168</v>
      </c>
      <c r="E865" t="s">
        <v>1640</v>
      </c>
      <c r="F865" t="s">
        <v>3173</v>
      </c>
    </row>
    <row r="866" spans="1:6" x14ac:dyDescent="0.25">
      <c r="A866">
        <v>851</v>
      </c>
      <c r="B866">
        <v>966</v>
      </c>
      <c r="C866" t="s">
        <v>3144</v>
      </c>
      <c r="D866" t="s">
        <v>3168</v>
      </c>
      <c r="E866" t="s">
        <v>3174</v>
      </c>
      <c r="F866" t="s">
        <v>3175</v>
      </c>
    </row>
    <row r="867" spans="1:6" x14ac:dyDescent="0.25">
      <c r="A867">
        <v>852</v>
      </c>
      <c r="B867">
        <v>968</v>
      </c>
      <c r="C867" t="s">
        <v>3144</v>
      </c>
      <c r="D867" t="s">
        <v>3168</v>
      </c>
      <c r="E867" t="s">
        <v>3176</v>
      </c>
      <c r="F867" t="s">
        <v>3177</v>
      </c>
    </row>
    <row r="868" spans="1:6" x14ac:dyDescent="0.25">
      <c r="A868">
        <v>853</v>
      </c>
      <c r="B868">
        <v>969</v>
      </c>
      <c r="C868" t="s">
        <v>3144</v>
      </c>
      <c r="D868" t="s">
        <v>3168</v>
      </c>
      <c r="E868" t="s">
        <v>1501</v>
      </c>
      <c r="F868" t="s">
        <v>3178</v>
      </c>
    </row>
    <row r="869" spans="1:6" x14ac:dyDescent="0.25">
      <c r="A869">
        <v>853.5</v>
      </c>
      <c r="B869">
        <v>971</v>
      </c>
      <c r="C869" t="s">
        <v>3144</v>
      </c>
      <c r="D869" t="s">
        <v>3168</v>
      </c>
      <c r="E869" t="s">
        <v>3179</v>
      </c>
      <c r="F869" t="s">
        <v>3180</v>
      </c>
    </row>
    <row r="870" spans="1:6" x14ac:dyDescent="0.25">
      <c r="A870">
        <v>854</v>
      </c>
      <c r="B870">
        <v>970</v>
      </c>
      <c r="C870" t="s">
        <v>3144</v>
      </c>
      <c r="D870" t="s">
        <v>3168</v>
      </c>
      <c r="E870" t="s">
        <v>3181</v>
      </c>
      <c r="F870" t="s">
        <v>3182</v>
      </c>
    </row>
    <row r="871" spans="1:6" x14ac:dyDescent="0.25">
      <c r="A871">
        <v>855</v>
      </c>
      <c r="B871">
        <v>967</v>
      </c>
      <c r="C871" t="s">
        <v>3144</v>
      </c>
      <c r="D871" t="s">
        <v>3168</v>
      </c>
      <c r="E871" t="s">
        <v>3183</v>
      </c>
      <c r="F871" t="s">
        <v>3184</v>
      </c>
    </row>
    <row r="872" spans="1:6" x14ac:dyDescent="0.25">
      <c r="A872">
        <v>856</v>
      </c>
      <c r="B872">
        <v>972</v>
      </c>
      <c r="C872" t="s">
        <v>3144</v>
      </c>
      <c r="D872" t="s">
        <v>3168</v>
      </c>
      <c r="E872" t="s">
        <v>3185</v>
      </c>
      <c r="F872" t="s">
        <v>3186</v>
      </c>
    </row>
    <row r="873" spans="1:6" x14ac:dyDescent="0.25">
      <c r="A873">
        <v>857</v>
      </c>
      <c r="B873">
        <v>974</v>
      </c>
      <c r="C873" t="s">
        <v>3187</v>
      </c>
      <c r="D873" t="s">
        <v>3188</v>
      </c>
      <c r="E873" t="s">
        <v>3189</v>
      </c>
      <c r="F873" t="s">
        <v>195</v>
      </c>
    </row>
    <row r="874" spans="1:6" x14ac:dyDescent="0.25">
      <c r="A874">
        <v>858</v>
      </c>
      <c r="B874">
        <v>976</v>
      </c>
      <c r="C874" t="s">
        <v>3187</v>
      </c>
      <c r="D874" t="s">
        <v>3190</v>
      </c>
      <c r="E874" t="s">
        <v>3191</v>
      </c>
      <c r="F874" t="s">
        <v>196</v>
      </c>
    </row>
    <row r="875" spans="1:6" x14ac:dyDescent="0.25">
      <c r="A875">
        <v>859</v>
      </c>
      <c r="B875">
        <v>977</v>
      </c>
      <c r="C875" t="s">
        <v>3187</v>
      </c>
      <c r="D875" t="s">
        <v>3190</v>
      </c>
      <c r="E875" t="s">
        <v>3192</v>
      </c>
      <c r="F875" t="s">
        <v>3193</v>
      </c>
    </row>
    <row r="876" spans="1:6" x14ac:dyDescent="0.25">
      <c r="A876">
        <v>860</v>
      </c>
      <c r="B876">
        <v>978</v>
      </c>
      <c r="C876" t="s">
        <v>3187</v>
      </c>
      <c r="D876" t="s">
        <v>3190</v>
      </c>
      <c r="E876" t="s">
        <v>3194</v>
      </c>
      <c r="F876" t="s">
        <v>3195</v>
      </c>
    </row>
    <row r="877" spans="1:6" x14ac:dyDescent="0.25">
      <c r="A877">
        <v>861</v>
      </c>
      <c r="B877">
        <v>979</v>
      </c>
      <c r="C877" t="s">
        <v>3187</v>
      </c>
      <c r="D877" t="s">
        <v>3196</v>
      </c>
      <c r="E877" t="s">
        <v>3197</v>
      </c>
      <c r="F877" t="s">
        <v>197</v>
      </c>
    </row>
    <row r="878" spans="1:6" x14ac:dyDescent="0.25">
      <c r="A878">
        <v>862</v>
      </c>
      <c r="B878">
        <v>981</v>
      </c>
      <c r="C878" t="s">
        <v>3187</v>
      </c>
      <c r="D878" t="s">
        <v>3198</v>
      </c>
      <c r="E878" t="s">
        <v>3199</v>
      </c>
      <c r="F878" t="s">
        <v>3200</v>
      </c>
    </row>
    <row r="879" spans="1:6" x14ac:dyDescent="0.25">
      <c r="A879">
        <v>863</v>
      </c>
      <c r="B879">
        <v>983</v>
      </c>
      <c r="C879" t="s">
        <v>3187</v>
      </c>
      <c r="D879" t="s">
        <v>3201</v>
      </c>
      <c r="E879" t="s">
        <v>3202</v>
      </c>
      <c r="F879" t="s">
        <v>3203</v>
      </c>
    </row>
    <row r="880" spans="1:6" x14ac:dyDescent="0.25">
      <c r="A880">
        <v>864</v>
      </c>
      <c r="B880">
        <v>984</v>
      </c>
      <c r="C880" t="s">
        <v>3187</v>
      </c>
      <c r="D880" t="s">
        <v>3201</v>
      </c>
      <c r="E880" t="s">
        <v>2865</v>
      </c>
      <c r="F880" t="s">
        <v>199</v>
      </c>
    </row>
    <row r="881" spans="1:6" x14ac:dyDescent="0.25">
      <c r="A881">
        <v>865</v>
      </c>
      <c r="B881">
        <v>982</v>
      </c>
      <c r="C881" t="s">
        <v>3187</v>
      </c>
      <c r="D881" t="s">
        <v>3201</v>
      </c>
      <c r="E881" t="s">
        <v>1727</v>
      </c>
      <c r="F881" t="s">
        <v>198</v>
      </c>
    </row>
    <row r="882" spans="1:6" x14ac:dyDescent="0.25">
      <c r="A882">
        <v>866</v>
      </c>
      <c r="B882">
        <v>985</v>
      </c>
      <c r="C882" t="s">
        <v>3187</v>
      </c>
      <c r="D882" t="s">
        <v>3204</v>
      </c>
      <c r="E882" t="s">
        <v>3205</v>
      </c>
      <c r="F882" t="s">
        <v>200</v>
      </c>
    </row>
    <row r="883" spans="1:6" x14ac:dyDescent="0.25">
      <c r="A883">
        <v>867</v>
      </c>
      <c r="B883">
        <v>986</v>
      </c>
      <c r="C883" t="s">
        <v>3187</v>
      </c>
      <c r="D883" t="s">
        <v>3204</v>
      </c>
      <c r="E883" t="s">
        <v>3206</v>
      </c>
      <c r="F883" t="s">
        <v>201</v>
      </c>
    </row>
    <row r="884" spans="1:6" x14ac:dyDescent="0.25">
      <c r="A884">
        <v>868</v>
      </c>
      <c r="B884">
        <v>987</v>
      </c>
      <c r="C884" t="s">
        <v>3187</v>
      </c>
      <c r="D884" t="s">
        <v>3207</v>
      </c>
      <c r="E884" t="s">
        <v>3208</v>
      </c>
      <c r="F884" t="s">
        <v>202</v>
      </c>
    </row>
    <row r="885" spans="1:6" x14ac:dyDescent="0.25">
      <c r="A885">
        <v>869</v>
      </c>
      <c r="B885">
        <v>988</v>
      </c>
      <c r="C885" t="s">
        <v>3187</v>
      </c>
      <c r="D885" t="s">
        <v>3207</v>
      </c>
      <c r="E885" t="s">
        <v>3209</v>
      </c>
      <c r="F885" t="s">
        <v>3210</v>
      </c>
    </row>
    <row r="886" spans="1:6" x14ac:dyDescent="0.25">
      <c r="A886">
        <v>870</v>
      </c>
      <c r="B886">
        <v>990</v>
      </c>
      <c r="C886" t="s">
        <v>3187</v>
      </c>
      <c r="D886" t="s">
        <v>3211</v>
      </c>
      <c r="E886" t="s">
        <v>2928</v>
      </c>
      <c r="F886" t="s">
        <v>203</v>
      </c>
    </row>
    <row r="887" spans="1:6" x14ac:dyDescent="0.25">
      <c r="A887">
        <v>871</v>
      </c>
      <c r="B887">
        <v>991</v>
      </c>
      <c r="C887" t="s">
        <v>3187</v>
      </c>
      <c r="D887" t="s">
        <v>3211</v>
      </c>
      <c r="E887" t="s">
        <v>3212</v>
      </c>
      <c r="F887" t="s">
        <v>204</v>
      </c>
    </row>
    <row r="888" spans="1:6" x14ac:dyDescent="0.25">
      <c r="A888">
        <v>872</v>
      </c>
      <c r="B888">
        <v>992</v>
      </c>
      <c r="C888" t="s">
        <v>3187</v>
      </c>
      <c r="D888" t="s">
        <v>3211</v>
      </c>
      <c r="E888" t="s">
        <v>3213</v>
      </c>
      <c r="F888" t="s">
        <v>3214</v>
      </c>
    </row>
    <row r="889" spans="1:6" x14ac:dyDescent="0.25">
      <c r="A889">
        <v>873</v>
      </c>
      <c r="B889">
        <v>993</v>
      </c>
      <c r="C889" t="s">
        <v>3187</v>
      </c>
      <c r="D889" t="s">
        <v>3211</v>
      </c>
      <c r="E889" t="s">
        <v>3215</v>
      </c>
      <c r="F889" t="s">
        <v>205</v>
      </c>
    </row>
    <row r="890" spans="1:6" x14ac:dyDescent="0.25">
      <c r="A890">
        <v>874</v>
      </c>
      <c r="B890">
        <v>994</v>
      </c>
      <c r="C890" t="s">
        <v>3187</v>
      </c>
      <c r="D890" t="s">
        <v>3216</v>
      </c>
      <c r="E890" t="s">
        <v>3217</v>
      </c>
      <c r="F890" t="s">
        <v>3218</v>
      </c>
    </row>
    <row r="891" spans="1:6" x14ac:dyDescent="0.25">
      <c r="A891">
        <v>875</v>
      </c>
      <c r="C891" t="s">
        <v>3187</v>
      </c>
      <c r="D891" t="s">
        <v>3219</v>
      </c>
      <c r="E891" t="s">
        <v>3220</v>
      </c>
      <c r="F891" t="s">
        <v>3221</v>
      </c>
    </row>
    <row r="892" spans="1:6" x14ac:dyDescent="0.25">
      <c r="A892">
        <v>876</v>
      </c>
      <c r="B892">
        <v>980</v>
      </c>
      <c r="C892" t="s">
        <v>3187</v>
      </c>
      <c r="D892" t="s">
        <v>3222</v>
      </c>
      <c r="E892" t="s">
        <v>3223</v>
      </c>
      <c r="F892" t="s">
        <v>3224</v>
      </c>
    </row>
    <row r="893" spans="1:6" x14ac:dyDescent="0.25">
      <c r="A893">
        <v>877</v>
      </c>
      <c r="B893">
        <v>995</v>
      </c>
      <c r="C893" t="s">
        <v>3187</v>
      </c>
      <c r="D893" t="s">
        <v>3225</v>
      </c>
      <c r="E893" t="s">
        <v>3226</v>
      </c>
      <c r="F893" t="s">
        <v>206</v>
      </c>
    </row>
    <row r="894" spans="1:6" x14ac:dyDescent="0.25">
      <c r="A894">
        <v>878</v>
      </c>
      <c r="B894">
        <v>996</v>
      </c>
      <c r="C894" t="s">
        <v>3187</v>
      </c>
      <c r="D894" t="s">
        <v>3225</v>
      </c>
      <c r="E894" t="s">
        <v>3227</v>
      </c>
      <c r="F894" t="s">
        <v>3228</v>
      </c>
    </row>
    <row r="895" spans="1:6" x14ac:dyDescent="0.25">
      <c r="A895">
        <v>879</v>
      </c>
      <c r="B895">
        <v>997</v>
      </c>
      <c r="C895" t="s">
        <v>3229</v>
      </c>
      <c r="D895" t="s">
        <v>3230</v>
      </c>
      <c r="E895" t="s">
        <v>3231</v>
      </c>
      <c r="F895" t="s">
        <v>207</v>
      </c>
    </row>
    <row r="896" spans="1:6" x14ac:dyDescent="0.25">
      <c r="A896">
        <v>880</v>
      </c>
      <c r="B896">
        <v>998</v>
      </c>
      <c r="C896" t="s">
        <v>3229</v>
      </c>
      <c r="D896" t="s">
        <v>3230</v>
      </c>
      <c r="E896" t="s">
        <v>1858</v>
      </c>
      <c r="F896" t="s">
        <v>3232</v>
      </c>
    </row>
    <row r="897" spans="1:6" x14ac:dyDescent="0.25">
      <c r="A897">
        <v>881</v>
      </c>
      <c r="B897">
        <v>115</v>
      </c>
      <c r="C897" t="s">
        <v>1372</v>
      </c>
      <c r="D897" t="s">
        <v>1376</v>
      </c>
      <c r="E897" t="s">
        <v>3233</v>
      </c>
      <c r="F897" t="s">
        <v>3234</v>
      </c>
    </row>
    <row r="898" spans="1:6" x14ac:dyDescent="0.25">
      <c r="A898">
        <v>882</v>
      </c>
      <c r="B898">
        <v>119</v>
      </c>
      <c r="C898" t="s">
        <v>1372</v>
      </c>
      <c r="D898" t="s">
        <v>1376</v>
      </c>
      <c r="E898" t="s">
        <v>3235</v>
      </c>
      <c r="F898" t="s">
        <v>3236</v>
      </c>
    </row>
    <row r="899" spans="1:6" x14ac:dyDescent="0.25">
      <c r="A899">
        <v>883</v>
      </c>
      <c r="D899" t="s">
        <v>3237</v>
      </c>
      <c r="E899" t="s">
        <v>3238</v>
      </c>
      <c r="F899" t="s">
        <v>3239</v>
      </c>
    </row>
    <row r="900" spans="1:6" x14ac:dyDescent="0.25">
      <c r="A900">
        <v>884</v>
      </c>
      <c r="C900" t="s">
        <v>2209</v>
      </c>
      <c r="D900" t="s">
        <v>3240</v>
      </c>
      <c r="E900" t="s">
        <v>3241</v>
      </c>
      <c r="F900" t="s">
        <v>3242</v>
      </c>
    </row>
    <row r="901" spans="1:6" x14ac:dyDescent="0.25">
      <c r="A901">
        <v>885</v>
      </c>
      <c r="C901" t="s">
        <v>2209</v>
      </c>
      <c r="D901" t="s">
        <v>3243</v>
      </c>
      <c r="E901" t="s">
        <v>3244</v>
      </c>
      <c r="F901" t="s">
        <v>3245</v>
      </c>
    </row>
    <row r="902" spans="1:6" x14ac:dyDescent="0.25">
      <c r="A902">
        <v>886</v>
      </c>
      <c r="B902">
        <v>574</v>
      </c>
      <c r="C902" t="s">
        <v>2209</v>
      </c>
      <c r="D902" t="s">
        <v>3243</v>
      </c>
      <c r="E902" t="s">
        <v>3246</v>
      </c>
      <c r="F902" t="s">
        <v>3247</v>
      </c>
    </row>
    <row r="903" spans="1:6" x14ac:dyDescent="0.25">
      <c r="A903">
        <v>887</v>
      </c>
      <c r="B903">
        <v>23</v>
      </c>
      <c r="C903" t="s">
        <v>1542</v>
      </c>
      <c r="D903" t="s">
        <v>3248</v>
      </c>
      <c r="E903" t="s">
        <v>3249</v>
      </c>
      <c r="F903" t="s">
        <v>3250</v>
      </c>
    </row>
    <row r="904" spans="1:6" x14ac:dyDescent="0.25">
      <c r="A904">
        <v>888</v>
      </c>
      <c r="B904">
        <v>571</v>
      </c>
      <c r="C904" t="s">
        <v>2209</v>
      </c>
      <c r="D904" t="s">
        <v>3251</v>
      </c>
      <c r="E904" t="s">
        <v>3252</v>
      </c>
      <c r="F904" t="s">
        <v>3253</v>
      </c>
    </row>
    <row r="905" spans="1:6" x14ac:dyDescent="0.25">
      <c r="A905">
        <v>889</v>
      </c>
      <c r="C905" t="s">
        <v>2209</v>
      </c>
      <c r="D905" t="s">
        <v>3254</v>
      </c>
      <c r="E905" t="s">
        <v>3255</v>
      </c>
      <c r="F905" t="s">
        <v>3256</v>
      </c>
    </row>
    <row r="906" spans="1:6" x14ac:dyDescent="0.25">
      <c r="A906">
        <v>890</v>
      </c>
      <c r="C906" t="s">
        <v>2209</v>
      </c>
      <c r="D906" t="s">
        <v>3257</v>
      </c>
      <c r="E906" t="s">
        <v>3258</v>
      </c>
      <c r="F906" t="s">
        <v>3259</v>
      </c>
    </row>
    <row r="907" spans="1:6" x14ac:dyDescent="0.25">
      <c r="A907">
        <v>891</v>
      </c>
      <c r="C907" t="s">
        <v>2209</v>
      </c>
      <c r="D907" t="s">
        <v>3260</v>
      </c>
      <c r="E907" t="s">
        <v>2842</v>
      </c>
      <c r="F907" t="s">
        <v>3261</v>
      </c>
    </row>
    <row r="908" spans="1:6" x14ac:dyDescent="0.25">
      <c r="A908">
        <v>892</v>
      </c>
      <c r="C908" t="s">
        <v>2209</v>
      </c>
      <c r="D908" t="s">
        <v>3262</v>
      </c>
      <c r="E908" t="s">
        <v>3263</v>
      </c>
      <c r="F908" t="s">
        <v>3264</v>
      </c>
    </row>
    <row r="909" spans="1:6" x14ac:dyDescent="0.25">
      <c r="A909">
        <v>893</v>
      </c>
      <c r="C909" t="s">
        <v>2209</v>
      </c>
      <c r="D909" t="s">
        <v>3262</v>
      </c>
      <c r="E909" t="s">
        <v>3265</v>
      </c>
      <c r="F909" t="s">
        <v>3266</v>
      </c>
    </row>
    <row r="910" spans="1:6" x14ac:dyDescent="0.25">
      <c r="A910">
        <v>894</v>
      </c>
      <c r="C910" t="s">
        <v>3004</v>
      </c>
      <c r="D910" t="s">
        <v>3267</v>
      </c>
      <c r="E910" t="s">
        <v>3268</v>
      </c>
      <c r="F910" t="s">
        <v>3269</v>
      </c>
    </row>
    <row r="911" spans="1:6" x14ac:dyDescent="0.25">
      <c r="A911">
        <v>895</v>
      </c>
      <c r="B911">
        <v>4</v>
      </c>
      <c r="C911" t="s">
        <v>1542</v>
      </c>
      <c r="D911" t="s">
        <v>1555</v>
      </c>
      <c r="E911" t="s">
        <v>3270</v>
      </c>
      <c r="F911" t="s">
        <v>3271</v>
      </c>
    </row>
    <row r="912" spans="1:6" x14ac:dyDescent="0.25">
      <c r="A912">
        <v>896</v>
      </c>
      <c r="B912">
        <v>5</v>
      </c>
      <c r="C912" t="s">
        <v>1542</v>
      </c>
      <c r="D912" t="s">
        <v>1555</v>
      </c>
      <c r="E912" t="s">
        <v>3272</v>
      </c>
      <c r="F912" t="s">
        <v>3273</v>
      </c>
    </row>
    <row r="913" spans="1:6" x14ac:dyDescent="0.25">
      <c r="A913">
        <v>897</v>
      </c>
      <c r="B913">
        <v>8</v>
      </c>
      <c r="C913" t="s">
        <v>1542</v>
      </c>
      <c r="D913" t="s">
        <v>1555</v>
      </c>
      <c r="E913" t="s">
        <v>1891</v>
      </c>
      <c r="F913" t="s">
        <v>3274</v>
      </c>
    </row>
    <row r="914" spans="1:6" x14ac:dyDescent="0.25">
      <c r="A914">
        <v>899</v>
      </c>
      <c r="B914">
        <v>22</v>
      </c>
      <c r="C914" t="s">
        <v>1542</v>
      </c>
      <c r="D914" t="s">
        <v>3275</v>
      </c>
      <c r="E914" t="s">
        <v>3276</v>
      </c>
      <c r="F914" t="s">
        <v>3277</v>
      </c>
    </row>
    <row r="915" spans="1:6" x14ac:dyDescent="0.25">
      <c r="A915">
        <v>900</v>
      </c>
      <c r="C915" t="s">
        <v>1542</v>
      </c>
      <c r="D915" t="s">
        <v>1577</v>
      </c>
      <c r="E915" t="s">
        <v>3278</v>
      </c>
      <c r="F915" t="s">
        <v>3279</v>
      </c>
    </row>
    <row r="916" spans="1:6" x14ac:dyDescent="0.25">
      <c r="A916">
        <v>901</v>
      </c>
      <c r="B916">
        <v>75</v>
      </c>
      <c r="C916" t="s">
        <v>1732</v>
      </c>
      <c r="D916" t="s">
        <v>3280</v>
      </c>
      <c r="E916" t="s">
        <v>3281</v>
      </c>
      <c r="F916" t="s">
        <v>3282</v>
      </c>
    </row>
    <row r="917" spans="1:6" x14ac:dyDescent="0.25">
      <c r="A917">
        <v>902</v>
      </c>
      <c r="B917">
        <v>80</v>
      </c>
      <c r="C917" t="s">
        <v>1732</v>
      </c>
      <c r="D917" t="s">
        <v>1756</v>
      </c>
      <c r="E917" t="s">
        <v>1997</v>
      </c>
      <c r="F917" t="s">
        <v>3283</v>
      </c>
    </row>
    <row r="918" spans="1:6" x14ac:dyDescent="0.25">
      <c r="A918">
        <v>903</v>
      </c>
      <c r="C918" t="s">
        <v>1354</v>
      </c>
      <c r="D918" t="s">
        <v>1365</v>
      </c>
      <c r="E918" t="s">
        <v>3284</v>
      </c>
      <c r="F918" t="s">
        <v>3285</v>
      </c>
    </row>
    <row r="919" spans="1:6" x14ac:dyDescent="0.25">
      <c r="A919">
        <v>904</v>
      </c>
      <c r="B919">
        <v>106</v>
      </c>
      <c r="C919" t="s">
        <v>1354</v>
      </c>
      <c r="D919" t="s">
        <v>1365</v>
      </c>
      <c r="E919" t="s">
        <v>3286</v>
      </c>
      <c r="F919" t="s">
        <v>3287</v>
      </c>
    </row>
    <row r="920" spans="1:6" x14ac:dyDescent="0.25">
      <c r="A920">
        <v>905</v>
      </c>
      <c r="B920">
        <v>108</v>
      </c>
      <c r="C920" t="s">
        <v>1354</v>
      </c>
      <c r="D920" t="s">
        <v>3288</v>
      </c>
      <c r="E920" t="s">
        <v>3289</v>
      </c>
      <c r="F920" t="s">
        <v>3290</v>
      </c>
    </row>
    <row r="921" spans="1:6" x14ac:dyDescent="0.25">
      <c r="A921">
        <v>906</v>
      </c>
      <c r="B921">
        <v>114</v>
      </c>
      <c r="C921" t="s">
        <v>1372</v>
      </c>
      <c r="D921" t="s">
        <v>1376</v>
      </c>
      <c r="E921" t="s">
        <v>3291</v>
      </c>
      <c r="F921" t="s">
        <v>3292</v>
      </c>
    </row>
    <row r="922" spans="1:6" x14ac:dyDescent="0.25">
      <c r="A922">
        <v>907</v>
      </c>
      <c r="B922">
        <v>121</v>
      </c>
      <c r="C922" t="s">
        <v>1372</v>
      </c>
      <c r="D922" t="s">
        <v>1376</v>
      </c>
      <c r="E922" t="s">
        <v>3097</v>
      </c>
      <c r="F922" t="s">
        <v>3293</v>
      </c>
    </row>
    <row r="923" spans="1:6" x14ac:dyDescent="0.25">
      <c r="A923">
        <v>908</v>
      </c>
      <c r="B923">
        <v>122</v>
      </c>
      <c r="C923" t="s">
        <v>1372</v>
      </c>
      <c r="D923" t="s">
        <v>1376</v>
      </c>
      <c r="E923" t="s">
        <v>3294</v>
      </c>
      <c r="F923" t="s">
        <v>3295</v>
      </c>
    </row>
    <row r="924" spans="1:6" x14ac:dyDescent="0.25">
      <c r="A924">
        <v>909</v>
      </c>
      <c r="B924">
        <v>123</v>
      </c>
      <c r="C924" t="s">
        <v>1372</v>
      </c>
      <c r="D924" t="s">
        <v>1376</v>
      </c>
      <c r="E924" t="s">
        <v>3296</v>
      </c>
      <c r="F924" t="s">
        <v>3297</v>
      </c>
    </row>
    <row r="925" spans="1:6" x14ac:dyDescent="0.25">
      <c r="A925">
        <v>910</v>
      </c>
      <c r="B925">
        <v>126</v>
      </c>
      <c r="C925" t="s">
        <v>1372</v>
      </c>
      <c r="D925" t="s">
        <v>3298</v>
      </c>
      <c r="E925" t="s">
        <v>3299</v>
      </c>
      <c r="F925" t="s">
        <v>3300</v>
      </c>
    </row>
    <row r="926" spans="1:6" x14ac:dyDescent="0.25">
      <c r="A926">
        <v>911</v>
      </c>
      <c r="B926">
        <v>127</v>
      </c>
      <c r="C926" t="s">
        <v>1372</v>
      </c>
      <c r="D926" t="s">
        <v>3301</v>
      </c>
      <c r="E926" t="s">
        <v>3302</v>
      </c>
      <c r="F926" t="s">
        <v>3303</v>
      </c>
    </row>
    <row r="927" spans="1:6" x14ac:dyDescent="0.25">
      <c r="A927">
        <v>912</v>
      </c>
      <c r="B927">
        <v>128</v>
      </c>
      <c r="C927" t="s">
        <v>1372</v>
      </c>
      <c r="D927" t="s">
        <v>3301</v>
      </c>
      <c r="E927" t="s">
        <v>3304</v>
      </c>
      <c r="F927" t="s">
        <v>3305</v>
      </c>
    </row>
    <row r="928" spans="1:6" x14ac:dyDescent="0.25">
      <c r="A928">
        <v>913</v>
      </c>
      <c r="B928">
        <v>131</v>
      </c>
      <c r="C928" t="s">
        <v>1372</v>
      </c>
      <c r="D928" t="s">
        <v>1389</v>
      </c>
      <c r="E928" t="s">
        <v>3306</v>
      </c>
      <c r="F928" t="s">
        <v>3307</v>
      </c>
    </row>
    <row r="929" spans="1:6" x14ac:dyDescent="0.25">
      <c r="A929">
        <v>914</v>
      </c>
      <c r="B929">
        <v>140</v>
      </c>
      <c r="C929" t="s">
        <v>1372</v>
      </c>
      <c r="D929" t="s">
        <v>1394</v>
      </c>
      <c r="E929" t="s">
        <v>3308</v>
      </c>
      <c r="F929" t="s">
        <v>3309</v>
      </c>
    </row>
    <row r="930" spans="1:6" x14ac:dyDescent="0.25">
      <c r="A930">
        <v>915</v>
      </c>
      <c r="B930">
        <v>147</v>
      </c>
      <c r="C930" t="s">
        <v>1417</v>
      </c>
      <c r="D930" t="s">
        <v>3310</v>
      </c>
      <c r="E930" t="s">
        <v>3311</v>
      </c>
      <c r="F930" t="s">
        <v>3312</v>
      </c>
    </row>
    <row r="931" spans="1:6" x14ac:dyDescent="0.25">
      <c r="A931">
        <v>916</v>
      </c>
      <c r="B931">
        <v>149</v>
      </c>
      <c r="C931" t="s">
        <v>1417</v>
      </c>
      <c r="D931" t="s">
        <v>1427</v>
      </c>
      <c r="E931" t="s">
        <v>3313</v>
      </c>
      <c r="F931" t="s">
        <v>3314</v>
      </c>
    </row>
    <row r="932" spans="1:6" x14ac:dyDescent="0.25">
      <c r="A932">
        <v>917</v>
      </c>
      <c r="B932">
        <v>150</v>
      </c>
      <c r="C932" t="s">
        <v>1417</v>
      </c>
      <c r="D932" t="s">
        <v>1427</v>
      </c>
      <c r="E932" t="s">
        <v>3315</v>
      </c>
      <c r="F932" t="s">
        <v>3316</v>
      </c>
    </row>
    <row r="933" spans="1:6" x14ac:dyDescent="0.25">
      <c r="A933">
        <v>918</v>
      </c>
      <c r="B933">
        <v>156</v>
      </c>
      <c r="C933" t="s">
        <v>1417</v>
      </c>
      <c r="D933" t="s">
        <v>1427</v>
      </c>
      <c r="E933" t="s">
        <v>3317</v>
      </c>
      <c r="F933" t="s">
        <v>3318</v>
      </c>
    </row>
    <row r="934" spans="1:6" x14ac:dyDescent="0.25">
      <c r="A934">
        <v>919</v>
      </c>
      <c r="B934">
        <v>164</v>
      </c>
      <c r="C934" t="s">
        <v>1481</v>
      </c>
      <c r="D934" t="s">
        <v>1482</v>
      </c>
      <c r="E934" t="s">
        <v>2004</v>
      </c>
      <c r="F934" t="s">
        <v>3319</v>
      </c>
    </row>
    <row r="935" spans="1:6" x14ac:dyDescent="0.25">
      <c r="A935">
        <v>920</v>
      </c>
      <c r="B935">
        <v>165</v>
      </c>
      <c r="C935" t="s">
        <v>1481</v>
      </c>
      <c r="D935" t="s">
        <v>1482</v>
      </c>
      <c r="E935" t="s">
        <v>3320</v>
      </c>
      <c r="F935" t="s">
        <v>3321</v>
      </c>
    </row>
    <row r="936" spans="1:6" x14ac:dyDescent="0.25">
      <c r="A936">
        <v>922</v>
      </c>
      <c r="B936">
        <v>181</v>
      </c>
      <c r="C936" t="s">
        <v>1485</v>
      </c>
      <c r="D936" t="s">
        <v>1488</v>
      </c>
      <c r="E936" t="s">
        <v>3322</v>
      </c>
      <c r="F936" t="s">
        <v>3323</v>
      </c>
    </row>
    <row r="937" spans="1:6" x14ac:dyDescent="0.25">
      <c r="A937">
        <v>923</v>
      </c>
      <c r="B937">
        <v>183</v>
      </c>
      <c r="C937" t="s">
        <v>1485</v>
      </c>
      <c r="D937" t="s">
        <v>3324</v>
      </c>
      <c r="E937" t="s">
        <v>3325</v>
      </c>
      <c r="F937" t="s">
        <v>3326</v>
      </c>
    </row>
    <row r="938" spans="1:6" x14ac:dyDescent="0.25">
      <c r="A938">
        <v>924</v>
      </c>
      <c r="B938">
        <v>185</v>
      </c>
      <c r="C938" t="s">
        <v>1485</v>
      </c>
      <c r="D938" t="s">
        <v>1491</v>
      </c>
      <c r="E938" t="s">
        <v>2814</v>
      </c>
      <c r="F938" t="s">
        <v>3327</v>
      </c>
    </row>
    <row r="939" spans="1:6" x14ac:dyDescent="0.25">
      <c r="A939">
        <v>925</v>
      </c>
      <c r="B939">
        <v>187</v>
      </c>
      <c r="C939" t="s">
        <v>1485</v>
      </c>
      <c r="D939" t="s">
        <v>3328</v>
      </c>
      <c r="E939" t="s">
        <v>3329</v>
      </c>
      <c r="F939" t="s">
        <v>3330</v>
      </c>
    </row>
    <row r="940" spans="1:6" x14ac:dyDescent="0.25">
      <c r="A940">
        <v>926</v>
      </c>
      <c r="B940">
        <v>196</v>
      </c>
      <c r="C940" t="s">
        <v>1485</v>
      </c>
      <c r="D940" t="s">
        <v>3331</v>
      </c>
      <c r="E940" t="s">
        <v>3332</v>
      </c>
      <c r="F940" t="s">
        <v>3333</v>
      </c>
    </row>
    <row r="941" spans="1:6" x14ac:dyDescent="0.25">
      <c r="A941">
        <v>927</v>
      </c>
      <c r="B941">
        <v>211</v>
      </c>
      <c r="C941" t="s">
        <v>1660</v>
      </c>
      <c r="D941" t="s">
        <v>3334</v>
      </c>
      <c r="E941" t="s">
        <v>3335</v>
      </c>
      <c r="F941" t="s">
        <v>3336</v>
      </c>
    </row>
    <row r="942" spans="1:6" x14ac:dyDescent="0.25">
      <c r="A942">
        <v>928</v>
      </c>
      <c r="B942">
        <v>213</v>
      </c>
      <c r="C942" t="s">
        <v>1660</v>
      </c>
      <c r="D942" t="s">
        <v>3337</v>
      </c>
      <c r="E942" t="s">
        <v>3338</v>
      </c>
      <c r="F942" t="s">
        <v>3339</v>
      </c>
    </row>
    <row r="943" spans="1:6" x14ac:dyDescent="0.25">
      <c r="A943">
        <v>929</v>
      </c>
      <c r="B943">
        <v>223</v>
      </c>
      <c r="C943" t="s">
        <v>1660</v>
      </c>
      <c r="D943" t="s">
        <v>3340</v>
      </c>
      <c r="E943" t="s">
        <v>1564</v>
      </c>
      <c r="F943" t="s">
        <v>3341</v>
      </c>
    </row>
    <row r="944" spans="1:6" x14ac:dyDescent="0.25">
      <c r="A944">
        <v>931</v>
      </c>
      <c r="B944">
        <v>244</v>
      </c>
      <c r="C944" t="s">
        <v>1783</v>
      </c>
      <c r="D944" t="s">
        <v>1792</v>
      </c>
      <c r="E944" t="s">
        <v>2674</v>
      </c>
      <c r="F944" t="s">
        <v>3342</v>
      </c>
    </row>
    <row r="945" spans="1:6" x14ac:dyDescent="0.25">
      <c r="A945">
        <v>932</v>
      </c>
      <c r="B945">
        <v>251</v>
      </c>
      <c r="C945" t="s">
        <v>1783</v>
      </c>
      <c r="D945" t="s">
        <v>1805</v>
      </c>
      <c r="E945" t="s">
        <v>3343</v>
      </c>
      <c r="F945" t="s">
        <v>3344</v>
      </c>
    </row>
    <row r="946" spans="1:6" x14ac:dyDescent="0.25">
      <c r="A946">
        <v>933</v>
      </c>
      <c r="B946">
        <v>253</v>
      </c>
      <c r="C946" t="s">
        <v>1783</v>
      </c>
      <c r="D946" t="s">
        <v>1808</v>
      </c>
      <c r="E946" t="s">
        <v>3345</v>
      </c>
      <c r="F946" t="s">
        <v>3346</v>
      </c>
    </row>
    <row r="947" spans="1:6" x14ac:dyDescent="0.25">
      <c r="A947">
        <v>934</v>
      </c>
      <c r="B947">
        <v>257</v>
      </c>
      <c r="C947" t="s">
        <v>3347</v>
      </c>
      <c r="D947" t="s">
        <v>3348</v>
      </c>
      <c r="E947" t="s">
        <v>3349</v>
      </c>
      <c r="F947" t="s">
        <v>3350</v>
      </c>
    </row>
    <row r="948" spans="1:6" x14ac:dyDescent="0.25">
      <c r="A948">
        <v>935</v>
      </c>
      <c r="B948">
        <v>266</v>
      </c>
      <c r="C948" t="s">
        <v>1862</v>
      </c>
      <c r="D948" t="s">
        <v>1863</v>
      </c>
      <c r="E948" t="s">
        <v>3351</v>
      </c>
      <c r="F948" t="s">
        <v>3352</v>
      </c>
    </row>
    <row r="949" spans="1:6" x14ac:dyDescent="0.25">
      <c r="A949">
        <v>936</v>
      </c>
      <c r="B949">
        <v>275</v>
      </c>
      <c r="C949" t="s">
        <v>1829</v>
      </c>
      <c r="D949" t="s">
        <v>1842</v>
      </c>
      <c r="E949" t="s">
        <v>3353</v>
      </c>
      <c r="F949" t="s">
        <v>3354</v>
      </c>
    </row>
    <row r="950" spans="1:6" x14ac:dyDescent="0.25">
      <c r="A950">
        <v>937</v>
      </c>
      <c r="B950">
        <v>276</v>
      </c>
      <c r="C950" t="s">
        <v>1829</v>
      </c>
      <c r="D950" t="s">
        <v>1842</v>
      </c>
      <c r="E950" t="s">
        <v>1605</v>
      </c>
      <c r="F950" t="s">
        <v>3355</v>
      </c>
    </row>
    <row r="951" spans="1:6" x14ac:dyDescent="0.25">
      <c r="A951">
        <v>938</v>
      </c>
      <c r="B951">
        <v>301</v>
      </c>
      <c r="C951" t="s">
        <v>1883</v>
      </c>
      <c r="D951" t="s">
        <v>1884</v>
      </c>
      <c r="E951" t="s">
        <v>3356</v>
      </c>
      <c r="F951" t="s">
        <v>3357</v>
      </c>
    </row>
    <row r="952" spans="1:6" x14ac:dyDescent="0.25">
      <c r="A952">
        <v>939</v>
      </c>
      <c r="B952">
        <v>327</v>
      </c>
      <c r="C952" t="s">
        <v>1883</v>
      </c>
      <c r="D952" t="s">
        <v>1946</v>
      </c>
      <c r="E952" t="s">
        <v>1986</v>
      </c>
      <c r="F952" t="s">
        <v>3358</v>
      </c>
    </row>
    <row r="953" spans="1:6" x14ac:dyDescent="0.25">
      <c r="A953">
        <v>940</v>
      </c>
      <c r="B953">
        <v>344</v>
      </c>
      <c r="C953" t="s">
        <v>1883</v>
      </c>
      <c r="D953" t="s">
        <v>1999</v>
      </c>
      <c r="E953" t="s">
        <v>1897</v>
      </c>
      <c r="F953" t="s">
        <v>3359</v>
      </c>
    </row>
    <row r="954" spans="1:6" x14ac:dyDescent="0.25">
      <c r="A954">
        <v>941</v>
      </c>
      <c r="B954">
        <v>346</v>
      </c>
      <c r="C954" t="s">
        <v>1883</v>
      </c>
      <c r="D954" t="s">
        <v>1999</v>
      </c>
      <c r="E954" t="s">
        <v>3360</v>
      </c>
      <c r="F954" t="s">
        <v>3361</v>
      </c>
    </row>
    <row r="955" spans="1:6" x14ac:dyDescent="0.25">
      <c r="A955">
        <v>942</v>
      </c>
      <c r="B955">
        <v>347</v>
      </c>
      <c r="C955" t="s">
        <v>1883</v>
      </c>
      <c r="D955" t="s">
        <v>1999</v>
      </c>
      <c r="E955" t="s">
        <v>3362</v>
      </c>
      <c r="F955" t="s">
        <v>3363</v>
      </c>
    </row>
    <row r="956" spans="1:6" x14ac:dyDescent="0.25">
      <c r="A956">
        <v>943</v>
      </c>
      <c r="B956">
        <v>370</v>
      </c>
      <c r="C956" t="s">
        <v>2116</v>
      </c>
      <c r="D956" t="s">
        <v>2141</v>
      </c>
      <c r="E956" t="s">
        <v>3364</v>
      </c>
      <c r="F956" t="s">
        <v>3365</v>
      </c>
    </row>
    <row r="957" spans="1:6" x14ac:dyDescent="0.25">
      <c r="A957">
        <v>944</v>
      </c>
      <c r="B957">
        <v>383</v>
      </c>
      <c r="C957" t="s">
        <v>2023</v>
      </c>
      <c r="D957" t="s">
        <v>3366</v>
      </c>
      <c r="E957" t="s">
        <v>3367</v>
      </c>
      <c r="F957" t="s">
        <v>3368</v>
      </c>
    </row>
    <row r="958" spans="1:6" x14ac:dyDescent="0.25">
      <c r="A958">
        <v>945</v>
      </c>
      <c r="B958">
        <v>389</v>
      </c>
      <c r="C958" t="s">
        <v>2023</v>
      </c>
      <c r="D958" t="s">
        <v>2030</v>
      </c>
      <c r="E958" t="s">
        <v>3369</v>
      </c>
      <c r="F958" t="s">
        <v>3370</v>
      </c>
    </row>
    <row r="959" spans="1:6" x14ac:dyDescent="0.25">
      <c r="A959">
        <v>947</v>
      </c>
      <c r="B959">
        <v>395</v>
      </c>
      <c r="C959" t="s">
        <v>2023</v>
      </c>
      <c r="D959" t="s">
        <v>2035</v>
      </c>
      <c r="E959" t="s">
        <v>3371</v>
      </c>
      <c r="F959" t="s">
        <v>3372</v>
      </c>
    </row>
    <row r="960" spans="1:6" x14ac:dyDescent="0.25">
      <c r="A960">
        <v>948</v>
      </c>
      <c r="B960">
        <v>404</v>
      </c>
      <c r="C960" t="s">
        <v>2023</v>
      </c>
      <c r="D960" t="s">
        <v>2035</v>
      </c>
      <c r="E960" t="s">
        <v>3373</v>
      </c>
      <c r="F960" t="s">
        <v>3374</v>
      </c>
    </row>
    <row r="961" spans="1:6" x14ac:dyDescent="0.25">
      <c r="A961">
        <v>949</v>
      </c>
      <c r="B961">
        <v>412</v>
      </c>
      <c r="C961" t="s">
        <v>2023</v>
      </c>
      <c r="D961" t="s">
        <v>2035</v>
      </c>
      <c r="E961" t="s">
        <v>3375</v>
      </c>
      <c r="F961" t="s">
        <v>3376</v>
      </c>
    </row>
    <row r="962" spans="1:6" x14ac:dyDescent="0.25">
      <c r="A962">
        <v>950</v>
      </c>
      <c r="B962">
        <v>424</v>
      </c>
      <c r="C962" t="s">
        <v>2023</v>
      </c>
      <c r="D962" t="s">
        <v>2105</v>
      </c>
      <c r="E962" t="s">
        <v>3377</v>
      </c>
      <c r="F962" t="s">
        <v>3378</v>
      </c>
    </row>
    <row r="963" spans="1:6" x14ac:dyDescent="0.25">
      <c r="A963">
        <v>951</v>
      </c>
      <c r="B963">
        <v>438</v>
      </c>
      <c r="C963" t="s">
        <v>2167</v>
      </c>
      <c r="D963" t="s">
        <v>2179</v>
      </c>
      <c r="E963" t="s">
        <v>3379</v>
      </c>
      <c r="F963" t="s">
        <v>3380</v>
      </c>
    </row>
    <row r="964" spans="1:6" x14ac:dyDescent="0.25">
      <c r="A964">
        <v>952</v>
      </c>
      <c r="B964">
        <v>439</v>
      </c>
      <c r="C964" t="s">
        <v>2167</v>
      </c>
      <c r="D964" t="s">
        <v>2179</v>
      </c>
      <c r="E964" t="s">
        <v>3381</v>
      </c>
      <c r="F964" t="s">
        <v>3382</v>
      </c>
    </row>
    <row r="965" spans="1:6" x14ac:dyDescent="0.25">
      <c r="A965">
        <v>953</v>
      </c>
      <c r="B965">
        <v>478</v>
      </c>
      <c r="C965" t="s">
        <v>2253</v>
      </c>
      <c r="D965" t="s">
        <v>2290</v>
      </c>
      <c r="E965" t="s">
        <v>3383</v>
      </c>
      <c r="F965" t="s">
        <v>3384</v>
      </c>
    </row>
    <row r="966" spans="1:6" x14ac:dyDescent="0.25">
      <c r="A966">
        <v>954</v>
      </c>
      <c r="B966">
        <v>482</v>
      </c>
      <c r="C966" t="s">
        <v>2253</v>
      </c>
      <c r="D966" t="s">
        <v>3385</v>
      </c>
      <c r="E966" t="s">
        <v>3386</v>
      </c>
      <c r="F966" t="s">
        <v>3387</v>
      </c>
    </row>
    <row r="967" spans="1:6" x14ac:dyDescent="0.25">
      <c r="A967">
        <v>956</v>
      </c>
      <c r="B967">
        <v>491</v>
      </c>
      <c r="C967" t="s">
        <v>2297</v>
      </c>
      <c r="D967" t="s">
        <v>2310</v>
      </c>
      <c r="E967" t="s">
        <v>3388</v>
      </c>
      <c r="F967" t="s">
        <v>3389</v>
      </c>
    </row>
    <row r="968" spans="1:6" x14ac:dyDescent="0.25">
      <c r="A968">
        <v>957</v>
      </c>
      <c r="B968">
        <v>503</v>
      </c>
      <c r="C968" t="s">
        <v>2342</v>
      </c>
      <c r="D968" t="s">
        <v>3390</v>
      </c>
      <c r="E968" t="s">
        <v>3391</v>
      </c>
      <c r="F968" t="s">
        <v>3392</v>
      </c>
    </row>
    <row r="969" spans="1:6" x14ac:dyDescent="0.25">
      <c r="A969">
        <v>958</v>
      </c>
      <c r="B969">
        <v>521</v>
      </c>
      <c r="C969" t="s">
        <v>2342</v>
      </c>
      <c r="D969" t="s">
        <v>2355</v>
      </c>
      <c r="E969" t="s">
        <v>3393</v>
      </c>
      <c r="F969" t="s">
        <v>3394</v>
      </c>
    </row>
    <row r="970" spans="1:6" x14ac:dyDescent="0.25">
      <c r="A970">
        <v>959</v>
      </c>
      <c r="B970">
        <v>524</v>
      </c>
      <c r="C970" t="s">
        <v>2342</v>
      </c>
      <c r="D970" t="s">
        <v>2352</v>
      </c>
      <c r="E970" t="s">
        <v>3395</v>
      </c>
      <c r="F970" t="s">
        <v>3396</v>
      </c>
    </row>
    <row r="971" spans="1:6" x14ac:dyDescent="0.25">
      <c r="A971">
        <v>960</v>
      </c>
      <c r="B971">
        <v>530</v>
      </c>
      <c r="C971" t="s">
        <v>2408</v>
      </c>
      <c r="D971" t="s">
        <v>2413</v>
      </c>
      <c r="E971" t="s">
        <v>3397</v>
      </c>
      <c r="F971" t="s">
        <v>3398</v>
      </c>
    </row>
    <row r="972" spans="1:6" x14ac:dyDescent="0.25">
      <c r="A972">
        <v>961</v>
      </c>
      <c r="B972">
        <v>548</v>
      </c>
      <c r="C972" t="s">
        <v>2415</v>
      </c>
      <c r="D972" t="s">
        <v>2440</v>
      </c>
      <c r="E972" t="s">
        <v>3388</v>
      </c>
      <c r="F972" t="s">
        <v>3399</v>
      </c>
    </row>
    <row r="973" spans="1:6" x14ac:dyDescent="0.25">
      <c r="A973">
        <v>962</v>
      </c>
      <c r="B973">
        <v>555</v>
      </c>
      <c r="C973" t="s">
        <v>2415</v>
      </c>
      <c r="D973" t="s">
        <v>2455</v>
      </c>
      <c r="E973" t="s">
        <v>3400</v>
      </c>
      <c r="F973" t="s">
        <v>3401</v>
      </c>
    </row>
    <row r="974" spans="1:6" x14ac:dyDescent="0.25">
      <c r="A974">
        <v>963</v>
      </c>
      <c r="B974">
        <v>558</v>
      </c>
      <c r="C974" t="s">
        <v>1711</v>
      </c>
      <c r="D974" t="s">
        <v>3402</v>
      </c>
      <c r="E974" t="s">
        <v>3403</v>
      </c>
      <c r="F974" t="s">
        <v>3404</v>
      </c>
    </row>
    <row r="975" spans="1:6" x14ac:dyDescent="0.25">
      <c r="A975">
        <v>964</v>
      </c>
      <c r="B975">
        <v>562</v>
      </c>
      <c r="C975" t="s">
        <v>1711</v>
      </c>
      <c r="D975" t="s">
        <v>1715</v>
      </c>
      <c r="E975" t="s">
        <v>3226</v>
      </c>
      <c r="F975" t="s">
        <v>3405</v>
      </c>
    </row>
    <row r="976" spans="1:6" x14ac:dyDescent="0.25">
      <c r="A976">
        <v>965</v>
      </c>
      <c r="B976">
        <v>570</v>
      </c>
      <c r="C976" t="s">
        <v>2209</v>
      </c>
      <c r="D976" t="s">
        <v>3237</v>
      </c>
      <c r="E976" t="s">
        <v>3406</v>
      </c>
      <c r="F976" t="s">
        <v>3407</v>
      </c>
    </row>
    <row r="977" spans="1:6" x14ac:dyDescent="0.25">
      <c r="A977">
        <v>966</v>
      </c>
      <c r="B977">
        <v>573</v>
      </c>
      <c r="C977" t="s">
        <v>2209</v>
      </c>
      <c r="D977" t="s">
        <v>3240</v>
      </c>
      <c r="E977" t="s">
        <v>3255</v>
      </c>
      <c r="F977" t="s">
        <v>3256</v>
      </c>
    </row>
    <row r="978" spans="1:6" x14ac:dyDescent="0.25">
      <c r="A978">
        <v>967</v>
      </c>
      <c r="B978">
        <v>580</v>
      </c>
      <c r="C978" t="s">
        <v>2463</v>
      </c>
      <c r="D978" t="s">
        <v>2470</v>
      </c>
      <c r="E978" t="s">
        <v>3408</v>
      </c>
      <c r="F978" t="s">
        <v>3409</v>
      </c>
    </row>
    <row r="979" spans="1:6" x14ac:dyDescent="0.25">
      <c r="A979">
        <v>968</v>
      </c>
      <c r="B979">
        <v>581</v>
      </c>
      <c r="C979" t="s">
        <v>2463</v>
      </c>
      <c r="D979" t="s">
        <v>3410</v>
      </c>
      <c r="E979" t="s">
        <v>3411</v>
      </c>
      <c r="F979" t="s">
        <v>3412</v>
      </c>
    </row>
    <row r="980" spans="1:6" x14ac:dyDescent="0.25">
      <c r="A980">
        <v>969</v>
      </c>
      <c r="B980">
        <v>586</v>
      </c>
      <c r="C980" t="s">
        <v>2463</v>
      </c>
      <c r="D980" t="s">
        <v>2473</v>
      </c>
      <c r="E980" t="s">
        <v>3413</v>
      </c>
      <c r="F980" t="s">
        <v>3414</v>
      </c>
    </row>
    <row r="981" spans="1:6" x14ac:dyDescent="0.25">
      <c r="A981">
        <v>970</v>
      </c>
      <c r="B981">
        <v>609</v>
      </c>
      <c r="C981" t="s">
        <v>2463</v>
      </c>
      <c r="D981" t="s">
        <v>3415</v>
      </c>
      <c r="E981" t="s">
        <v>3416</v>
      </c>
      <c r="F981" t="s">
        <v>3417</v>
      </c>
    </row>
    <row r="982" spans="1:6" x14ac:dyDescent="0.25">
      <c r="A982">
        <v>971</v>
      </c>
      <c r="B982">
        <v>611</v>
      </c>
      <c r="C982" t="s">
        <v>2463</v>
      </c>
      <c r="D982" t="s">
        <v>3418</v>
      </c>
      <c r="E982" t="s">
        <v>3419</v>
      </c>
      <c r="F982" t="s">
        <v>3420</v>
      </c>
    </row>
    <row r="983" spans="1:6" x14ac:dyDescent="0.25">
      <c r="A983">
        <v>972</v>
      </c>
      <c r="B983">
        <v>613</v>
      </c>
      <c r="C983" t="s">
        <v>2463</v>
      </c>
      <c r="D983" t="s">
        <v>2531</v>
      </c>
      <c r="E983" t="s">
        <v>3421</v>
      </c>
      <c r="F983" t="s">
        <v>3422</v>
      </c>
    </row>
    <row r="984" spans="1:6" x14ac:dyDescent="0.25">
      <c r="A984">
        <v>973</v>
      </c>
      <c r="B984">
        <v>624</v>
      </c>
      <c r="C984" t="s">
        <v>2552</v>
      </c>
      <c r="D984" t="s">
        <v>3423</v>
      </c>
      <c r="E984" t="s">
        <v>3424</v>
      </c>
      <c r="F984" t="s">
        <v>3425</v>
      </c>
    </row>
    <row r="985" spans="1:6" x14ac:dyDescent="0.25">
      <c r="A985">
        <v>974</v>
      </c>
      <c r="B985">
        <v>625</v>
      </c>
      <c r="C985" t="s">
        <v>2552</v>
      </c>
      <c r="D985" t="s">
        <v>2553</v>
      </c>
      <c r="E985" t="s">
        <v>2438</v>
      </c>
      <c r="F985" t="s">
        <v>3426</v>
      </c>
    </row>
    <row r="986" spans="1:6" x14ac:dyDescent="0.25">
      <c r="A986">
        <v>975</v>
      </c>
      <c r="B986">
        <v>653</v>
      </c>
      <c r="C986" t="s">
        <v>2595</v>
      </c>
      <c r="D986" t="s">
        <v>2606</v>
      </c>
      <c r="E986" t="s">
        <v>3427</v>
      </c>
      <c r="F986" t="s">
        <v>3428</v>
      </c>
    </row>
    <row r="987" spans="1:6" x14ac:dyDescent="0.25">
      <c r="A987">
        <v>977</v>
      </c>
      <c r="B987">
        <v>674</v>
      </c>
      <c r="C987" t="s">
        <v>2562</v>
      </c>
      <c r="D987" t="s">
        <v>2573</v>
      </c>
      <c r="E987" t="s">
        <v>3429</v>
      </c>
      <c r="F987" t="s">
        <v>3430</v>
      </c>
    </row>
    <row r="988" spans="1:6" x14ac:dyDescent="0.25">
      <c r="A988">
        <v>978</v>
      </c>
      <c r="B988">
        <v>694</v>
      </c>
      <c r="C988" t="s">
        <v>2633</v>
      </c>
      <c r="D988" t="s">
        <v>2646</v>
      </c>
      <c r="E988" t="s">
        <v>3431</v>
      </c>
      <c r="F988" t="s">
        <v>3432</v>
      </c>
    </row>
    <row r="989" spans="1:6" x14ac:dyDescent="0.25">
      <c r="A989">
        <v>979</v>
      </c>
      <c r="B989">
        <v>712</v>
      </c>
      <c r="C989" t="s">
        <v>2669</v>
      </c>
      <c r="D989" t="s">
        <v>3433</v>
      </c>
      <c r="E989" t="s">
        <v>3434</v>
      </c>
      <c r="F989" t="s">
        <v>3435</v>
      </c>
    </row>
    <row r="990" spans="1:6" x14ac:dyDescent="0.25">
      <c r="A990">
        <v>980</v>
      </c>
      <c r="B990">
        <v>721</v>
      </c>
      <c r="C990" t="s">
        <v>2698</v>
      </c>
      <c r="D990" t="s">
        <v>2699</v>
      </c>
      <c r="E990" t="s">
        <v>3436</v>
      </c>
      <c r="F990" t="s">
        <v>3437</v>
      </c>
    </row>
    <row r="991" spans="1:6" x14ac:dyDescent="0.25">
      <c r="A991">
        <v>981</v>
      </c>
      <c r="B991">
        <v>722</v>
      </c>
      <c r="C991" t="s">
        <v>2698</v>
      </c>
      <c r="D991" t="s">
        <v>2699</v>
      </c>
      <c r="E991" t="s">
        <v>3438</v>
      </c>
      <c r="F991" t="s">
        <v>3439</v>
      </c>
    </row>
    <row r="992" spans="1:6" x14ac:dyDescent="0.25">
      <c r="A992">
        <v>982</v>
      </c>
      <c r="B992">
        <v>725</v>
      </c>
      <c r="C992" t="s">
        <v>2698</v>
      </c>
      <c r="D992" t="s">
        <v>2699</v>
      </c>
      <c r="E992" t="s">
        <v>3440</v>
      </c>
      <c r="F992" t="s">
        <v>3441</v>
      </c>
    </row>
    <row r="993" spans="1:6" x14ac:dyDescent="0.25">
      <c r="A993">
        <v>983</v>
      </c>
      <c r="B993">
        <v>726</v>
      </c>
      <c r="C993" t="s">
        <v>2698</v>
      </c>
      <c r="D993" t="s">
        <v>2699</v>
      </c>
      <c r="E993" t="s">
        <v>2649</v>
      </c>
      <c r="F993" t="s">
        <v>3442</v>
      </c>
    </row>
    <row r="994" spans="1:6" x14ac:dyDescent="0.25">
      <c r="A994">
        <v>984</v>
      </c>
      <c r="B994">
        <v>728</v>
      </c>
      <c r="C994" t="s">
        <v>2698</v>
      </c>
      <c r="D994" t="s">
        <v>2699</v>
      </c>
      <c r="E994" t="s">
        <v>3443</v>
      </c>
      <c r="F994" t="s">
        <v>3444</v>
      </c>
    </row>
    <row r="995" spans="1:6" x14ac:dyDescent="0.25">
      <c r="A995">
        <v>985</v>
      </c>
      <c r="B995">
        <v>729</v>
      </c>
      <c r="C995" t="s">
        <v>2780</v>
      </c>
      <c r="D995" t="s">
        <v>3445</v>
      </c>
      <c r="E995" t="s">
        <v>3446</v>
      </c>
      <c r="F995" t="s">
        <v>3447</v>
      </c>
    </row>
    <row r="996" spans="1:6" x14ac:dyDescent="0.25">
      <c r="A996">
        <v>986</v>
      </c>
      <c r="B996">
        <v>731</v>
      </c>
      <c r="C996" t="s">
        <v>3448</v>
      </c>
      <c r="D996" t="s">
        <v>3449</v>
      </c>
      <c r="E996" t="s">
        <v>3450</v>
      </c>
      <c r="F996" t="s">
        <v>3451</v>
      </c>
    </row>
    <row r="997" spans="1:6" x14ac:dyDescent="0.25">
      <c r="A997">
        <v>987</v>
      </c>
      <c r="B997">
        <v>736</v>
      </c>
      <c r="C997" t="s">
        <v>2716</v>
      </c>
      <c r="D997" t="s">
        <v>2720</v>
      </c>
      <c r="E997" t="s">
        <v>2938</v>
      </c>
      <c r="F997" t="s">
        <v>3452</v>
      </c>
    </row>
    <row r="998" spans="1:6" x14ac:dyDescent="0.25">
      <c r="A998">
        <v>988</v>
      </c>
      <c r="B998">
        <v>738</v>
      </c>
      <c r="C998" t="s">
        <v>2716</v>
      </c>
      <c r="D998" t="s">
        <v>2728</v>
      </c>
      <c r="E998" t="s">
        <v>3453</v>
      </c>
      <c r="F998" t="s">
        <v>3454</v>
      </c>
    </row>
    <row r="999" spans="1:6" x14ac:dyDescent="0.25">
      <c r="A999">
        <v>989</v>
      </c>
      <c r="B999">
        <v>743</v>
      </c>
      <c r="C999" t="s">
        <v>2716</v>
      </c>
      <c r="D999" t="s">
        <v>2717</v>
      </c>
      <c r="E999" t="s">
        <v>3455</v>
      </c>
      <c r="F999" t="s">
        <v>3456</v>
      </c>
    </row>
    <row r="1000" spans="1:6" x14ac:dyDescent="0.25">
      <c r="A1000">
        <v>990</v>
      </c>
      <c r="B1000">
        <v>744</v>
      </c>
      <c r="C1000" t="s">
        <v>2716</v>
      </c>
      <c r="D1000" t="s">
        <v>2717</v>
      </c>
      <c r="E1000" t="s">
        <v>3457</v>
      </c>
      <c r="F1000" t="s">
        <v>3458</v>
      </c>
    </row>
    <row r="1001" spans="1:6" x14ac:dyDescent="0.25">
      <c r="A1001">
        <v>991</v>
      </c>
      <c r="B1001">
        <v>745</v>
      </c>
      <c r="C1001" t="s">
        <v>2716</v>
      </c>
      <c r="D1001" t="s">
        <v>2717</v>
      </c>
      <c r="E1001" t="s">
        <v>1675</v>
      </c>
      <c r="F1001" t="s">
        <v>3459</v>
      </c>
    </row>
    <row r="1002" spans="1:6" x14ac:dyDescent="0.25">
      <c r="A1002">
        <v>992</v>
      </c>
      <c r="B1002">
        <v>747</v>
      </c>
      <c r="C1002" t="s">
        <v>2716</v>
      </c>
      <c r="D1002" t="s">
        <v>3460</v>
      </c>
      <c r="E1002" t="s">
        <v>3461</v>
      </c>
      <c r="F1002" t="s">
        <v>3462</v>
      </c>
    </row>
    <row r="1003" spans="1:6" x14ac:dyDescent="0.25">
      <c r="A1003">
        <v>993</v>
      </c>
      <c r="B1003">
        <v>753</v>
      </c>
      <c r="C1003" t="s">
        <v>2743</v>
      </c>
      <c r="D1003" t="s">
        <v>2749</v>
      </c>
      <c r="E1003" t="s">
        <v>1351</v>
      </c>
      <c r="F1003" t="s">
        <v>3463</v>
      </c>
    </row>
    <row r="1004" spans="1:6" x14ac:dyDescent="0.25">
      <c r="A1004">
        <v>994</v>
      </c>
      <c r="B1004">
        <v>754</v>
      </c>
      <c r="C1004" t="s">
        <v>2743</v>
      </c>
      <c r="D1004" t="s">
        <v>2751</v>
      </c>
      <c r="E1004" t="s">
        <v>3464</v>
      </c>
      <c r="F1004" t="s">
        <v>3465</v>
      </c>
    </row>
    <row r="1005" spans="1:6" x14ac:dyDescent="0.25">
      <c r="A1005">
        <v>995</v>
      </c>
      <c r="B1005">
        <v>755</v>
      </c>
      <c r="C1005" t="s">
        <v>2743</v>
      </c>
      <c r="D1005" t="s">
        <v>2751</v>
      </c>
      <c r="E1005" t="s">
        <v>1727</v>
      </c>
      <c r="F1005" t="s">
        <v>3466</v>
      </c>
    </row>
    <row r="1006" spans="1:6" x14ac:dyDescent="0.25">
      <c r="A1006">
        <v>996</v>
      </c>
      <c r="B1006">
        <v>758</v>
      </c>
      <c r="C1006" t="s">
        <v>2743</v>
      </c>
      <c r="D1006" t="s">
        <v>2751</v>
      </c>
      <c r="E1006" t="s">
        <v>3467</v>
      </c>
      <c r="F1006" t="s">
        <v>3468</v>
      </c>
    </row>
    <row r="1007" spans="1:6" x14ac:dyDescent="0.25">
      <c r="A1007">
        <v>997</v>
      </c>
      <c r="B1007">
        <v>767</v>
      </c>
      <c r="C1007" t="s">
        <v>2743</v>
      </c>
      <c r="D1007" t="s">
        <v>2761</v>
      </c>
      <c r="E1007" t="s">
        <v>3469</v>
      </c>
      <c r="F1007" t="s">
        <v>3470</v>
      </c>
    </row>
    <row r="1008" spans="1:6" x14ac:dyDescent="0.25">
      <c r="A1008">
        <v>998</v>
      </c>
      <c r="B1008">
        <v>769</v>
      </c>
      <c r="C1008" t="s">
        <v>2743</v>
      </c>
      <c r="D1008" t="s">
        <v>2761</v>
      </c>
      <c r="E1008" t="s">
        <v>1411</v>
      </c>
      <c r="F1008" t="s">
        <v>3471</v>
      </c>
    </row>
    <row r="1009" spans="1:6" x14ac:dyDescent="0.25">
      <c r="A1009">
        <v>999</v>
      </c>
      <c r="B1009">
        <v>772</v>
      </c>
      <c r="C1009" t="s">
        <v>2743</v>
      </c>
      <c r="D1009" t="s">
        <v>2761</v>
      </c>
      <c r="E1009" t="s">
        <v>2861</v>
      </c>
      <c r="F1009" t="s">
        <v>3472</v>
      </c>
    </row>
    <row r="1010" spans="1:6" x14ac:dyDescent="0.25">
      <c r="A1010">
        <v>1000</v>
      </c>
      <c r="B1010">
        <v>775</v>
      </c>
      <c r="C1010" t="s">
        <v>2783</v>
      </c>
      <c r="D1010" t="s">
        <v>3473</v>
      </c>
      <c r="E1010" t="s">
        <v>1564</v>
      </c>
      <c r="F1010" t="s">
        <v>3474</v>
      </c>
    </row>
    <row r="1011" spans="1:6" x14ac:dyDescent="0.25">
      <c r="A1011">
        <v>1001</v>
      </c>
      <c r="B1011">
        <v>788</v>
      </c>
      <c r="C1011" t="s">
        <v>2845</v>
      </c>
      <c r="D1011" t="s">
        <v>2848</v>
      </c>
      <c r="E1011" t="s">
        <v>3215</v>
      </c>
      <c r="F1011" t="s">
        <v>3475</v>
      </c>
    </row>
    <row r="1012" spans="1:6" x14ac:dyDescent="0.25">
      <c r="A1012">
        <v>1002</v>
      </c>
      <c r="B1012">
        <v>791</v>
      </c>
      <c r="C1012" t="s">
        <v>2810</v>
      </c>
      <c r="D1012" t="s">
        <v>2811</v>
      </c>
      <c r="E1012" t="s">
        <v>3476</v>
      </c>
      <c r="F1012" t="s">
        <v>3477</v>
      </c>
    </row>
    <row r="1013" spans="1:6" x14ac:dyDescent="0.25">
      <c r="A1013">
        <v>1003</v>
      </c>
      <c r="B1013">
        <v>792</v>
      </c>
      <c r="C1013" t="s">
        <v>2810</v>
      </c>
      <c r="D1013" t="s">
        <v>2811</v>
      </c>
      <c r="E1013" t="s">
        <v>3478</v>
      </c>
      <c r="F1013" t="s">
        <v>3479</v>
      </c>
    </row>
    <row r="1014" spans="1:6" x14ac:dyDescent="0.25">
      <c r="A1014">
        <v>1004</v>
      </c>
      <c r="B1014">
        <v>803</v>
      </c>
      <c r="C1014" t="s">
        <v>2837</v>
      </c>
      <c r="D1014" t="s">
        <v>3480</v>
      </c>
      <c r="E1014" t="s">
        <v>1911</v>
      </c>
      <c r="F1014" t="s">
        <v>3481</v>
      </c>
    </row>
    <row r="1015" spans="1:6" x14ac:dyDescent="0.25">
      <c r="A1015">
        <v>1005</v>
      </c>
      <c r="B1015">
        <v>872</v>
      </c>
      <c r="C1015" t="s">
        <v>3044</v>
      </c>
      <c r="D1015" t="s">
        <v>3058</v>
      </c>
      <c r="E1015" t="s">
        <v>2875</v>
      </c>
      <c r="F1015" t="s">
        <v>3482</v>
      </c>
    </row>
    <row r="1016" spans="1:6" x14ac:dyDescent="0.25">
      <c r="A1016">
        <v>1006</v>
      </c>
      <c r="B1016">
        <v>877</v>
      </c>
      <c r="C1016" t="s">
        <v>3044</v>
      </c>
      <c r="D1016" t="s">
        <v>3048</v>
      </c>
      <c r="E1016" t="s">
        <v>3483</v>
      </c>
      <c r="F1016" t="s">
        <v>3484</v>
      </c>
    </row>
    <row r="1017" spans="1:6" x14ac:dyDescent="0.25">
      <c r="A1017">
        <v>1008</v>
      </c>
      <c r="B1017">
        <v>891</v>
      </c>
      <c r="C1017" t="s">
        <v>3044</v>
      </c>
      <c r="D1017" t="s">
        <v>3073</v>
      </c>
      <c r="E1017" t="s">
        <v>3485</v>
      </c>
      <c r="F1017" t="s">
        <v>3486</v>
      </c>
    </row>
    <row r="1018" spans="1:6" x14ac:dyDescent="0.25">
      <c r="A1018">
        <v>1009</v>
      </c>
      <c r="B1018">
        <v>898</v>
      </c>
      <c r="C1018" t="s">
        <v>3044</v>
      </c>
      <c r="D1018" t="s">
        <v>3088</v>
      </c>
      <c r="E1018" t="s">
        <v>3487</v>
      </c>
      <c r="F1018" t="s">
        <v>3488</v>
      </c>
    </row>
    <row r="1019" spans="1:6" x14ac:dyDescent="0.25">
      <c r="A1019">
        <v>1010</v>
      </c>
      <c r="B1019">
        <v>905</v>
      </c>
      <c r="C1019" t="s">
        <v>3044</v>
      </c>
      <c r="D1019" t="s">
        <v>3098</v>
      </c>
      <c r="E1019" t="s">
        <v>3489</v>
      </c>
      <c r="F1019" t="s">
        <v>3490</v>
      </c>
    </row>
    <row r="1020" spans="1:6" x14ac:dyDescent="0.25">
      <c r="A1020">
        <v>1011</v>
      </c>
      <c r="B1020">
        <v>921</v>
      </c>
      <c r="C1020" t="s">
        <v>3044</v>
      </c>
      <c r="D1020" t="s">
        <v>3130</v>
      </c>
      <c r="E1020" t="s">
        <v>3491</v>
      </c>
      <c r="F1020" t="s">
        <v>3492</v>
      </c>
    </row>
    <row r="1021" spans="1:6" x14ac:dyDescent="0.25">
      <c r="A1021">
        <v>1012</v>
      </c>
      <c r="B1021">
        <v>922</v>
      </c>
      <c r="C1021" t="s">
        <v>3044</v>
      </c>
      <c r="D1021" t="s">
        <v>3130</v>
      </c>
      <c r="E1021" t="s">
        <v>3493</v>
      </c>
      <c r="F1021" t="s">
        <v>3494</v>
      </c>
    </row>
    <row r="1022" spans="1:6" x14ac:dyDescent="0.25">
      <c r="A1022">
        <v>1013</v>
      </c>
      <c r="B1022">
        <v>925</v>
      </c>
      <c r="C1022" t="s">
        <v>3044</v>
      </c>
      <c r="D1022" t="s">
        <v>3130</v>
      </c>
      <c r="E1022" t="s">
        <v>1794</v>
      </c>
      <c r="F1022" t="s">
        <v>3495</v>
      </c>
    </row>
    <row r="1023" spans="1:6" x14ac:dyDescent="0.25">
      <c r="A1023">
        <v>1014</v>
      </c>
      <c r="B1023">
        <v>960</v>
      </c>
      <c r="C1023" t="s">
        <v>3144</v>
      </c>
      <c r="D1023" t="s">
        <v>3164</v>
      </c>
      <c r="E1023" t="s">
        <v>3496</v>
      </c>
      <c r="F1023" t="s">
        <v>3497</v>
      </c>
    </row>
    <row r="1024" spans="1:6" x14ac:dyDescent="0.25">
      <c r="A1024">
        <v>1015</v>
      </c>
      <c r="B1024">
        <v>973</v>
      </c>
      <c r="C1024" t="s">
        <v>3187</v>
      </c>
      <c r="D1024" t="s">
        <v>3188</v>
      </c>
      <c r="E1024" t="s">
        <v>3498</v>
      </c>
      <c r="F1024" t="s">
        <v>3499</v>
      </c>
    </row>
    <row r="1025" spans="1:6" x14ac:dyDescent="0.25">
      <c r="A1025">
        <v>1016</v>
      </c>
      <c r="B1025">
        <v>975</v>
      </c>
      <c r="C1025" t="s">
        <v>3187</v>
      </c>
      <c r="D1025" t="s">
        <v>3190</v>
      </c>
      <c r="E1025" t="s">
        <v>3500</v>
      </c>
      <c r="F1025" t="s">
        <v>3501</v>
      </c>
    </row>
    <row r="1026" spans="1:6" x14ac:dyDescent="0.25">
      <c r="A1026">
        <v>1017</v>
      </c>
      <c r="B1026">
        <v>989</v>
      </c>
      <c r="C1026" t="s">
        <v>3187</v>
      </c>
      <c r="D1026" t="s">
        <v>3211</v>
      </c>
      <c r="E1026" t="s">
        <v>3502</v>
      </c>
      <c r="F1026" t="s">
        <v>3503</v>
      </c>
    </row>
    <row r="1027" spans="1:6" x14ac:dyDescent="0.25">
      <c r="A1027">
        <v>1018</v>
      </c>
      <c r="B1027">
        <v>999</v>
      </c>
      <c r="C1027" t="s">
        <v>3504</v>
      </c>
      <c r="D1027" t="s">
        <v>3505</v>
      </c>
      <c r="E1027" t="s">
        <v>3506</v>
      </c>
      <c r="F1027" t="s">
        <v>3507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45"/>
  <sheetViews>
    <sheetView zoomScaleNormal="100" workbookViewId="0">
      <pane ySplit="2" topLeftCell="A9" activePane="bottomLeft" state="frozen"/>
      <selection pane="bottomLeft" activeCell="K29" activeCellId="1" sqref="A202:XFD202 K29"/>
    </sheetView>
  </sheetViews>
  <sheetFormatPr defaultColWidth="8.5546875" defaultRowHeight="13.2" x14ac:dyDescent="0.25"/>
  <cols>
    <col min="1" max="14" width="10.88671875" customWidth="1"/>
  </cols>
  <sheetData>
    <row r="1" spans="1:14" x14ac:dyDescent="0.25">
      <c r="A1" s="73" t="s">
        <v>3508</v>
      </c>
    </row>
    <row r="2" spans="1:14" s="84" customFormat="1" ht="26.4" x14ac:dyDescent="0.25">
      <c r="A2" s="84" t="s">
        <v>1205</v>
      </c>
      <c r="B2" s="84" t="s">
        <v>1206</v>
      </c>
      <c r="C2" s="84" t="s">
        <v>1207</v>
      </c>
      <c r="D2" s="84" t="s">
        <v>1208</v>
      </c>
      <c r="E2" s="84" t="s">
        <v>1209</v>
      </c>
      <c r="F2" s="84" t="s">
        <v>1210</v>
      </c>
      <c r="G2" s="85" t="s">
        <v>1211</v>
      </c>
      <c r="H2" s="85" t="s">
        <v>1212</v>
      </c>
      <c r="I2" s="85" t="s">
        <v>1213</v>
      </c>
      <c r="J2" s="85" t="s">
        <v>1214</v>
      </c>
      <c r="K2" s="85" t="s">
        <v>1215</v>
      </c>
      <c r="L2" s="85" t="s">
        <v>1216</v>
      </c>
      <c r="M2" s="84" t="s">
        <v>1217</v>
      </c>
      <c r="N2" s="84" t="s">
        <v>1218</v>
      </c>
    </row>
    <row r="3" spans="1:14" x14ac:dyDescent="0.25">
      <c r="A3">
        <v>1</v>
      </c>
      <c r="B3">
        <v>1</v>
      </c>
      <c r="C3">
        <v>1</v>
      </c>
      <c r="D3">
        <v>1</v>
      </c>
      <c r="E3">
        <v>5</v>
      </c>
      <c r="F3">
        <v>16.100000000000001</v>
      </c>
    </row>
    <row r="4" spans="1:14" x14ac:dyDescent="0.25">
      <c r="A4">
        <v>2</v>
      </c>
      <c r="B4">
        <v>1</v>
      </c>
      <c r="C4">
        <v>3</v>
      </c>
      <c r="D4">
        <v>2</v>
      </c>
      <c r="E4">
        <v>4</v>
      </c>
      <c r="F4">
        <v>42</v>
      </c>
    </row>
    <row r="5" spans="1:14" x14ac:dyDescent="0.25">
      <c r="A5">
        <v>2</v>
      </c>
      <c r="B5">
        <v>2</v>
      </c>
      <c r="C5">
        <v>3</v>
      </c>
      <c r="D5">
        <v>3</v>
      </c>
      <c r="E5">
        <v>4</v>
      </c>
      <c r="F5">
        <v>20</v>
      </c>
    </row>
    <row r="6" spans="1:14" x14ac:dyDescent="0.25">
      <c r="A6">
        <v>3</v>
      </c>
      <c r="B6">
        <v>1</v>
      </c>
      <c r="C6">
        <v>6</v>
      </c>
      <c r="D6">
        <v>10</v>
      </c>
      <c r="E6">
        <v>6</v>
      </c>
      <c r="F6">
        <v>110</v>
      </c>
      <c r="M6">
        <v>2.5</v>
      </c>
      <c r="N6">
        <v>3</v>
      </c>
    </row>
    <row r="7" spans="1:14" x14ac:dyDescent="0.25">
      <c r="A7">
        <v>4</v>
      </c>
      <c r="B7">
        <v>1</v>
      </c>
      <c r="C7">
        <v>0.5</v>
      </c>
      <c r="D7">
        <v>0.5</v>
      </c>
      <c r="E7">
        <v>3.5</v>
      </c>
      <c r="F7">
        <v>15</v>
      </c>
    </row>
    <row r="8" spans="1:14" x14ac:dyDescent="0.25">
      <c r="A8">
        <v>4</v>
      </c>
      <c r="B8">
        <v>2</v>
      </c>
      <c r="C8">
        <v>0.25</v>
      </c>
      <c r="D8">
        <v>0.25</v>
      </c>
      <c r="E8">
        <v>3.75</v>
      </c>
      <c r="F8">
        <v>25</v>
      </c>
    </row>
    <row r="9" spans="1:14" x14ac:dyDescent="0.25">
      <c r="A9">
        <v>4</v>
      </c>
      <c r="B9">
        <v>3</v>
      </c>
      <c r="C9">
        <v>0.25</v>
      </c>
      <c r="D9">
        <v>0.5</v>
      </c>
      <c r="E9">
        <v>2.65</v>
      </c>
      <c r="F9">
        <v>35</v>
      </c>
    </row>
    <row r="10" spans="1:14" x14ac:dyDescent="0.25">
      <c r="A10">
        <v>4</v>
      </c>
      <c r="B10">
        <v>4</v>
      </c>
      <c r="C10">
        <v>1</v>
      </c>
      <c r="D10">
        <v>0.5</v>
      </c>
      <c r="E10">
        <v>2</v>
      </c>
      <c r="F10">
        <v>18</v>
      </c>
    </row>
    <row r="11" spans="1:14" x14ac:dyDescent="0.25">
      <c r="A11">
        <v>5</v>
      </c>
      <c r="B11">
        <v>1</v>
      </c>
      <c r="C11">
        <v>3</v>
      </c>
      <c r="D11">
        <v>2</v>
      </c>
      <c r="E11">
        <v>5</v>
      </c>
      <c r="F11">
        <v>60</v>
      </c>
    </row>
    <row r="12" spans="1:14" x14ac:dyDescent="0.25">
      <c r="A12">
        <v>5</v>
      </c>
      <c r="B12">
        <v>2</v>
      </c>
      <c r="C12">
        <v>3</v>
      </c>
      <c r="D12">
        <v>3</v>
      </c>
      <c r="E12">
        <v>7</v>
      </c>
      <c r="F12">
        <v>55</v>
      </c>
      <c r="M12" s="73">
        <v>2</v>
      </c>
      <c r="N12" s="73">
        <v>3</v>
      </c>
    </row>
    <row r="13" spans="1:14" x14ac:dyDescent="0.25">
      <c r="A13">
        <v>6</v>
      </c>
      <c r="B13">
        <v>1</v>
      </c>
      <c r="C13" s="73">
        <v>3</v>
      </c>
      <c r="D13" s="73">
        <v>4.2</v>
      </c>
      <c r="E13" s="73">
        <v>4</v>
      </c>
      <c r="F13" s="73">
        <v>23.7</v>
      </c>
    </row>
    <row r="14" spans="1:14" x14ac:dyDescent="0.25">
      <c r="A14">
        <v>7</v>
      </c>
      <c r="B14">
        <v>1</v>
      </c>
      <c r="C14" s="73">
        <v>2</v>
      </c>
      <c r="D14" s="73"/>
      <c r="E14" s="73">
        <v>1.5</v>
      </c>
      <c r="F14" s="73">
        <v>20.399999999999999</v>
      </c>
    </row>
    <row r="15" spans="1:14" x14ac:dyDescent="0.25">
      <c r="A15">
        <v>7</v>
      </c>
      <c r="B15">
        <v>2</v>
      </c>
      <c r="C15" s="73">
        <v>0.5</v>
      </c>
      <c r="D15" s="73"/>
      <c r="E15" s="73">
        <v>3.5</v>
      </c>
      <c r="F15" s="73">
        <v>35</v>
      </c>
      <c r="M15">
        <v>2.5</v>
      </c>
      <c r="N15">
        <v>3.5</v>
      </c>
    </row>
    <row r="16" spans="1:14" x14ac:dyDescent="0.25">
      <c r="A16">
        <v>7</v>
      </c>
      <c r="B16">
        <v>3</v>
      </c>
      <c r="C16" s="73">
        <v>4.5</v>
      </c>
      <c r="D16" s="73">
        <v>7.8</v>
      </c>
      <c r="E16" s="73"/>
      <c r="F16" s="73"/>
    </row>
    <row r="17" spans="1:14" x14ac:dyDescent="0.25">
      <c r="A17">
        <v>8</v>
      </c>
      <c r="B17">
        <v>1</v>
      </c>
      <c r="C17" s="73">
        <v>4</v>
      </c>
      <c r="D17" s="73">
        <v>2</v>
      </c>
      <c r="E17" s="73">
        <v>3</v>
      </c>
      <c r="F17" s="73">
        <v>30</v>
      </c>
    </row>
    <row r="18" spans="1:14" x14ac:dyDescent="0.25">
      <c r="A18">
        <v>8</v>
      </c>
      <c r="B18">
        <v>2</v>
      </c>
      <c r="C18" s="73">
        <v>1</v>
      </c>
      <c r="D18" s="73">
        <v>1</v>
      </c>
      <c r="E18" s="73">
        <v>1</v>
      </c>
      <c r="F18" s="73">
        <v>5</v>
      </c>
    </row>
    <row r="19" spans="1:14" x14ac:dyDescent="0.25">
      <c r="A19">
        <v>9</v>
      </c>
      <c r="B19">
        <v>1</v>
      </c>
      <c r="C19" s="73">
        <v>5</v>
      </c>
      <c r="D19" s="73">
        <v>2.8</v>
      </c>
      <c r="E19" s="73"/>
      <c r="F19" s="73"/>
    </row>
    <row r="20" spans="1:14" x14ac:dyDescent="0.25">
      <c r="A20">
        <v>10</v>
      </c>
      <c r="B20">
        <v>1</v>
      </c>
      <c r="C20" s="73">
        <v>3.5</v>
      </c>
      <c r="D20" s="73">
        <v>3</v>
      </c>
      <c r="E20" s="73">
        <v>1</v>
      </c>
      <c r="F20" s="73">
        <v>30</v>
      </c>
    </row>
    <row r="21" spans="1:14" x14ac:dyDescent="0.25">
      <c r="A21">
        <v>11</v>
      </c>
      <c r="B21">
        <v>1</v>
      </c>
      <c r="C21" s="73"/>
      <c r="D21" s="73"/>
      <c r="E21" s="73"/>
      <c r="F21" s="73"/>
      <c r="K21">
        <v>1</v>
      </c>
    </row>
    <row r="22" spans="1:14" x14ac:dyDescent="0.25">
      <c r="A22">
        <v>11</v>
      </c>
      <c r="B22">
        <v>2</v>
      </c>
      <c r="K22">
        <v>2</v>
      </c>
    </row>
    <row r="23" spans="1:14" x14ac:dyDescent="0.25">
      <c r="A23">
        <v>11</v>
      </c>
      <c r="B23">
        <v>3</v>
      </c>
      <c r="K23">
        <v>0.3</v>
      </c>
    </row>
    <row r="24" spans="1:14" x14ac:dyDescent="0.25">
      <c r="A24">
        <v>11</v>
      </c>
      <c r="B24">
        <v>4</v>
      </c>
      <c r="K24">
        <v>2.5</v>
      </c>
    </row>
    <row r="25" spans="1:14" x14ac:dyDescent="0.25">
      <c r="A25">
        <v>11</v>
      </c>
      <c r="B25">
        <v>5</v>
      </c>
      <c r="K25">
        <v>2.5</v>
      </c>
    </row>
    <row r="26" spans="1:14" x14ac:dyDescent="0.25">
      <c r="A26">
        <v>11</v>
      </c>
      <c r="B26">
        <v>6</v>
      </c>
      <c r="K26">
        <v>0.5</v>
      </c>
    </row>
    <row r="27" spans="1:14" x14ac:dyDescent="0.25">
      <c r="A27">
        <v>11</v>
      </c>
      <c r="B27">
        <v>7</v>
      </c>
      <c r="K27">
        <v>0.5</v>
      </c>
    </row>
    <row r="28" spans="1:14" x14ac:dyDescent="0.25">
      <c r="A28">
        <v>11</v>
      </c>
      <c r="B28">
        <v>8</v>
      </c>
      <c r="K28">
        <v>0.5</v>
      </c>
    </row>
    <row r="29" spans="1:14" x14ac:dyDescent="0.25">
      <c r="B29">
        <f>COUNT(B3:B28)</f>
        <v>26</v>
      </c>
      <c r="C29">
        <f>SUM(C3:C20)</f>
        <v>44.5</v>
      </c>
      <c r="D29">
        <f t="shared" ref="D29:J29" si="0">SUM(D3:D26)</f>
        <v>43.55</v>
      </c>
      <c r="E29">
        <f t="shared" si="0"/>
        <v>56.9</v>
      </c>
      <c r="F29">
        <f t="shared" si="0"/>
        <v>540.20000000000005</v>
      </c>
      <c r="G29">
        <f t="shared" si="0"/>
        <v>0</v>
      </c>
      <c r="H29">
        <f t="shared" si="0"/>
        <v>0</v>
      </c>
      <c r="I29">
        <f t="shared" si="0"/>
        <v>0</v>
      </c>
      <c r="J29">
        <f t="shared" si="0"/>
        <v>0</v>
      </c>
      <c r="K29">
        <f>SUM(K3:K28)</f>
        <v>9.8000000000000007</v>
      </c>
      <c r="L29">
        <f>SUM(L3:L26)</f>
        <v>0</v>
      </c>
      <c r="M29">
        <f>SUM(M4:M26)</f>
        <v>7</v>
      </c>
      <c r="N29">
        <f>SUM(N4:N26)</f>
        <v>9.5</v>
      </c>
    </row>
    <row r="30" spans="1:14" x14ac:dyDescent="0.25">
      <c r="M30">
        <f>COUNT(M4:M19)</f>
        <v>3</v>
      </c>
    </row>
    <row r="31" spans="1:14" x14ac:dyDescent="0.25">
      <c r="C31" t="s">
        <v>1219</v>
      </c>
      <c r="D31" t="s">
        <v>1220</v>
      </c>
      <c r="E31" t="s">
        <v>1221</v>
      </c>
      <c r="F31" s="73" t="s">
        <v>1222</v>
      </c>
      <c r="G31" s="73" t="s">
        <v>1223</v>
      </c>
    </row>
    <row r="32" spans="1:14" x14ac:dyDescent="0.25">
      <c r="B32">
        <v>2016</v>
      </c>
      <c r="C32" s="113">
        <f>B29</f>
        <v>26</v>
      </c>
      <c r="D32" s="113">
        <f>C29+E29+K29+M29</f>
        <v>118.2</v>
      </c>
      <c r="E32" s="113">
        <f>D29+F29+L29+N29</f>
        <v>593.25</v>
      </c>
      <c r="F32" s="113">
        <f>COUNTA([2]Participants!G2:G265)</f>
        <v>60</v>
      </c>
      <c r="G32" s="113">
        <v>9.8000000000000007</v>
      </c>
    </row>
    <row r="33" spans="2:7" x14ac:dyDescent="0.25">
      <c r="B33">
        <v>2015</v>
      </c>
      <c r="C33" s="113">
        <v>24</v>
      </c>
      <c r="D33" s="113">
        <v>139.25</v>
      </c>
      <c r="E33" s="113">
        <v>595.79999999999995</v>
      </c>
      <c r="F33" s="113">
        <f>COUNTA([2]Participants!I5:I291)</f>
        <v>54</v>
      </c>
      <c r="G33" s="113">
        <v>0</v>
      </c>
    </row>
    <row r="34" spans="2:7" x14ac:dyDescent="0.25">
      <c r="B34">
        <v>2014</v>
      </c>
      <c r="C34" s="113">
        <v>24</v>
      </c>
      <c r="D34" s="113">
        <v>121.6</v>
      </c>
      <c r="E34" s="113">
        <v>553.85</v>
      </c>
      <c r="F34" s="113">
        <v>67</v>
      </c>
      <c r="G34" s="113">
        <v>0</v>
      </c>
    </row>
    <row r="35" spans="2:7" x14ac:dyDescent="0.25">
      <c r="B35">
        <v>2013</v>
      </c>
      <c r="C35" s="113">
        <v>22</v>
      </c>
      <c r="D35" s="113">
        <v>128.44999999999999</v>
      </c>
      <c r="E35" s="113">
        <v>565.85</v>
      </c>
      <c r="F35" s="113">
        <v>50</v>
      </c>
      <c r="G35" s="113">
        <v>10.5</v>
      </c>
    </row>
    <row r="36" spans="2:7" x14ac:dyDescent="0.25">
      <c r="B36">
        <v>2012</v>
      </c>
      <c r="C36" s="113">
        <v>24</v>
      </c>
      <c r="D36" s="113">
        <v>130.65</v>
      </c>
      <c r="E36" s="113">
        <v>552.45000000000005</v>
      </c>
      <c r="F36" s="113">
        <v>57</v>
      </c>
      <c r="G36" s="113">
        <v>15</v>
      </c>
    </row>
    <row r="37" spans="2:7" x14ac:dyDescent="0.25">
      <c r="B37">
        <v>2011</v>
      </c>
      <c r="C37" s="113">
        <v>19</v>
      </c>
      <c r="D37" s="113">
        <v>176.5</v>
      </c>
      <c r="E37" s="113">
        <v>691.5</v>
      </c>
      <c r="F37" s="113">
        <f>COUNTA([2]Participants!W:W)-1</f>
        <v>64</v>
      </c>
      <c r="G37" s="113"/>
    </row>
    <row r="38" spans="2:7" x14ac:dyDescent="0.25">
      <c r="B38">
        <v>2010</v>
      </c>
      <c r="C38" s="113">
        <v>25</v>
      </c>
      <c r="D38" s="113">
        <v>122.44499999999999</v>
      </c>
      <c r="E38" s="113">
        <v>536.35</v>
      </c>
      <c r="F38" s="113">
        <f>COUNTA([2]Participants!Y:Y)-1</f>
        <v>55</v>
      </c>
      <c r="G38" s="113"/>
    </row>
    <row r="45" spans="2:7" x14ac:dyDescent="0.25">
      <c r="B45" s="90"/>
      <c r="E45" s="90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73"/>
  <sheetViews>
    <sheetView zoomScaleNormal="100" workbookViewId="0">
      <selection activeCell="M11" activeCellId="1" sqref="A202:XFD202 M11"/>
    </sheetView>
  </sheetViews>
  <sheetFormatPr defaultColWidth="13" defaultRowHeight="13.2" x14ac:dyDescent="0.25"/>
  <cols>
    <col min="1" max="1" width="18.88671875" customWidth="1"/>
    <col min="2" max="2" width="12" customWidth="1"/>
    <col min="3" max="3" width="11.44140625" customWidth="1"/>
    <col min="4" max="4" width="11.33203125" customWidth="1"/>
    <col min="5" max="5" width="16.33203125" customWidth="1"/>
  </cols>
  <sheetData>
    <row r="1" spans="1:5" x14ac:dyDescent="0.25">
      <c r="A1" s="90" t="s">
        <v>1224</v>
      </c>
    </row>
    <row r="2" spans="1:5" x14ac:dyDescent="0.25">
      <c r="A2" s="73" t="s">
        <v>1225</v>
      </c>
    </row>
    <row r="3" spans="1:5" x14ac:dyDescent="0.25">
      <c r="A3" s="73" t="s">
        <v>1226</v>
      </c>
    </row>
    <row r="6" spans="1:5" x14ac:dyDescent="0.25">
      <c r="A6" t="s">
        <v>1227</v>
      </c>
    </row>
    <row r="7" spans="1:5" x14ac:dyDescent="0.25">
      <c r="A7" t="s">
        <v>1228</v>
      </c>
      <c r="B7" t="s">
        <v>1229</v>
      </c>
      <c r="C7" t="s">
        <v>1230</v>
      </c>
      <c r="D7" t="s">
        <v>240</v>
      </c>
      <c r="E7" t="s">
        <v>240</v>
      </c>
    </row>
    <row r="8" spans="1:5" x14ac:dyDescent="0.25">
      <c r="B8" t="s">
        <v>1231</v>
      </c>
      <c r="C8" t="s">
        <v>1231</v>
      </c>
      <c r="D8" t="s">
        <v>1232</v>
      </c>
      <c r="E8" t="s">
        <v>1233</v>
      </c>
    </row>
    <row r="9" spans="1:5" x14ac:dyDescent="0.25">
      <c r="B9" t="s">
        <v>1234</v>
      </c>
      <c r="C9" t="s">
        <v>1234</v>
      </c>
      <c r="D9" t="s">
        <v>1235</v>
      </c>
      <c r="E9" t="s">
        <v>1236</v>
      </c>
    </row>
    <row r="10" spans="1:5" x14ac:dyDescent="0.25">
      <c r="A10" s="121">
        <v>42720</v>
      </c>
      <c r="B10" s="122">
        <v>47.1</v>
      </c>
      <c r="C10" s="122">
        <v>21.2</v>
      </c>
      <c r="D10" s="122">
        <v>0</v>
      </c>
      <c r="E10" s="122">
        <v>0.01</v>
      </c>
    </row>
    <row r="11" spans="1:5" x14ac:dyDescent="0.25">
      <c r="A11" s="121">
        <v>42719</v>
      </c>
      <c r="B11" s="122">
        <v>43.5</v>
      </c>
      <c r="C11" s="122">
        <v>26.9</v>
      </c>
      <c r="D11" s="122">
        <v>0</v>
      </c>
      <c r="E11" s="122">
        <v>0.01</v>
      </c>
    </row>
    <row r="12" spans="1:5" x14ac:dyDescent="0.25">
      <c r="A12" s="121">
        <v>42718</v>
      </c>
      <c r="B12" s="122">
        <v>31</v>
      </c>
      <c r="C12" s="122">
        <v>26.2</v>
      </c>
      <c r="D12" s="122">
        <v>0</v>
      </c>
      <c r="E12" s="122">
        <v>0</v>
      </c>
    </row>
    <row r="13" spans="1:5" x14ac:dyDescent="0.25">
      <c r="A13" s="121">
        <v>42717</v>
      </c>
      <c r="B13" s="122">
        <v>33.1</v>
      </c>
      <c r="C13" s="122">
        <v>21.1</v>
      </c>
      <c r="D13" s="122">
        <v>0</v>
      </c>
      <c r="E13" s="122">
        <v>0</v>
      </c>
    </row>
    <row r="14" spans="1:5" x14ac:dyDescent="0.25">
      <c r="A14" s="121">
        <v>42716</v>
      </c>
      <c r="B14" s="122">
        <v>41.2</v>
      </c>
      <c r="C14" s="122">
        <v>19.5</v>
      </c>
      <c r="D14" s="122">
        <v>0</v>
      </c>
      <c r="E14" s="122">
        <v>0.03</v>
      </c>
    </row>
    <row r="15" spans="1:5" x14ac:dyDescent="0.25">
      <c r="A15" s="121">
        <v>42715</v>
      </c>
      <c r="B15" s="122">
        <v>40.1</v>
      </c>
      <c r="C15" s="122">
        <v>26.1</v>
      </c>
      <c r="D15" s="122">
        <v>0</v>
      </c>
      <c r="E15" s="122">
        <v>0.03</v>
      </c>
    </row>
    <row r="16" spans="1:5" x14ac:dyDescent="0.25">
      <c r="A16" s="121">
        <v>42714</v>
      </c>
      <c r="B16" s="122">
        <v>42.4</v>
      </c>
      <c r="C16" s="122">
        <v>32.1</v>
      </c>
      <c r="D16" s="122">
        <v>0</v>
      </c>
      <c r="E16" s="122">
        <v>0</v>
      </c>
    </row>
    <row r="17" spans="1:5" x14ac:dyDescent="0.25">
      <c r="A17" s="121">
        <v>42713</v>
      </c>
      <c r="B17" s="122">
        <v>35.5</v>
      </c>
      <c r="C17" s="122">
        <v>20.3</v>
      </c>
      <c r="D17" s="122">
        <v>0</v>
      </c>
      <c r="E17" s="122">
        <v>0</v>
      </c>
    </row>
    <row r="18" spans="1:5" x14ac:dyDescent="0.25">
      <c r="A18" s="121">
        <v>42712</v>
      </c>
      <c r="B18" s="122">
        <v>21.2</v>
      </c>
      <c r="C18" s="122">
        <v>7.8</v>
      </c>
      <c r="D18" s="122">
        <v>0</v>
      </c>
      <c r="E18" s="122">
        <v>0</v>
      </c>
    </row>
    <row r="19" spans="1:5" x14ac:dyDescent="0.25">
      <c r="A19" s="121">
        <v>42711</v>
      </c>
      <c r="B19" s="122">
        <v>26.8</v>
      </c>
      <c r="C19" s="122">
        <v>10.199999999999999</v>
      </c>
      <c r="D19" s="122">
        <v>0</v>
      </c>
      <c r="E19" s="122">
        <v>0.02</v>
      </c>
    </row>
    <row r="20" spans="1:5" x14ac:dyDescent="0.25">
      <c r="A20" s="121">
        <v>42710</v>
      </c>
      <c r="B20" s="122">
        <v>25.1</v>
      </c>
      <c r="C20" s="122">
        <v>8</v>
      </c>
      <c r="D20" s="122">
        <v>0</v>
      </c>
      <c r="E20" s="122">
        <v>0</v>
      </c>
    </row>
    <row r="21" spans="1:5" x14ac:dyDescent="0.25">
      <c r="A21" s="121">
        <v>42709</v>
      </c>
      <c r="B21" s="122">
        <v>40.1</v>
      </c>
      <c r="C21" s="122">
        <v>12.8</v>
      </c>
      <c r="D21" s="122">
        <v>0</v>
      </c>
      <c r="E21" s="122">
        <v>0.03</v>
      </c>
    </row>
    <row r="22" spans="1:5" x14ac:dyDescent="0.25">
      <c r="A22" s="121">
        <v>42708</v>
      </c>
      <c r="B22" s="122">
        <v>48.3</v>
      </c>
      <c r="C22" s="122">
        <v>24</v>
      </c>
      <c r="D22" s="122">
        <v>0</v>
      </c>
      <c r="E22" s="122">
        <v>0.02</v>
      </c>
    </row>
    <row r="23" spans="1:5" x14ac:dyDescent="0.25">
      <c r="A23" s="121">
        <v>42707</v>
      </c>
      <c r="B23" s="122">
        <v>32.5</v>
      </c>
      <c r="C23" s="122">
        <v>19.7</v>
      </c>
      <c r="D23" s="122">
        <v>0</v>
      </c>
      <c r="E23" s="122">
        <v>0</v>
      </c>
    </row>
    <row r="24" spans="1:5" x14ac:dyDescent="0.25">
      <c r="A24" s="121">
        <v>42706</v>
      </c>
      <c r="B24" s="122">
        <v>35.1</v>
      </c>
      <c r="C24" s="122">
        <v>18.7</v>
      </c>
      <c r="D24" s="122">
        <v>0</v>
      </c>
      <c r="E24" s="122">
        <v>0.02</v>
      </c>
    </row>
    <row r="25" spans="1:5" x14ac:dyDescent="0.25">
      <c r="A25" s="121">
        <v>42705</v>
      </c>
      <c r="B25" s="122">
        <v>37.1</v>
      </c>
      <c r="C25" s="122">
        <v>26.1</v>
      </c>
      <c r="D25" s="122">
        <v>0</v>
      </c>
      <c r="E25" s="122">
        <v>0.01</v>
      </c>
    </row>
    <row r="26" spans="1:5" x14ac:dyDescent="0.25">
      <c r="A26" s="121">
        <v>42704</v>
      </c>
      <c r="B26" s="122">
        <v>37.299999999999997</v>
      </c>
      <c r="C26" s="122">
        <v>21</v>
      </c>
      <c r="D26" s="122">
        <v>0</v>
      </c>
      <c r="E26" s="122">
        <v>0.01</v>
      </c>
    </row>
    <row r="27" spans="1:5" x14ac:dyDescent="0.25">
      <c r="A27" s="121">
        <v>42703</v>
      </c>
      <c r="B27" s="122">
        <v>38.700000000000003</v>
      </c>
      <c r="C27" s="122">
        <v>23.5</v>
      </c>
      <c r="D27" s="122">
        <v>0</v>
      </c>
      <c r="E27" s="122">
        <v>0.02</v>
      </c>
    </row>
    <row r="28" spans="1:5" x14ac:dyDescent="0.25">
      <c r="A28" s="121">
        <v>42702</v>
      </c>
      <c r="B28" s="122">
        <v>34.6</v>
      </c>
      <c r="C28" s="122">
        <v>28.3</v>
      </c>
      <c r="D28" s="122">
        <v>0</v>
      </c>
      <c r="E28" s="122">
        <v>0.01</v>
      </c>
    </row>
    <row r="29" spans="1:5" x14ac:dyDescent="0.25">
      <c r="A29" s="121">
        <v>42701</v>
      </c>
      <c r="B29" s="122">
        <v>41.9</v>
      </c>
      <c r="C29" s="122">
        <v>30.6</v>
      </c>
      <c r="D29" s="122">
        <v>0.03</v>
      </c>
      <c r="E29" s="122">
        <v>0.01</v>
      </c>
    </row>
    <row r="30" spans="1:5" x14ac:dyDescent="0.25">
      <c r="A30" s="121">
        <v>42700</v>
      </c>
      <c r="B30" s="122">
        <v>51.9</v>
      </c>
      <c r="C30" s="122">
        <v>19.8</v>
      </c>
      <c r="D30" s="122">
        <v>0</v>
      </c>
      <c r="E30" s="122">
        <v>0.04</v>
      </c>
    </row>
    <row r="31" spans="1:5" x14ac:dyDescent="0.25">
      <c r="A31" s="121">
        <v>42699</v>
      </c>
      <c r="B31" s="122">
        <v>47.5</v>
      </c>
      <c r="C31" s="122">
        <v>18.7</v>
      </c>
      <c r="D31" s="122">
        <v>0</v>
      </c>
      <c r="E31" s="122">
        <v>0.03</v>
      </c>
    </row>
    <row r="32" spans="1:5" x14ac:dyDescent="0.25">
      <c r="A32" s="121">
        <v>42698</v>
      </c>
      <c r="B32" s="122">
        <v>42.6</v>
      </c>
      <c r="C32" s="122">
        <v>23.5</v>
      </c>
      <c r="D32" s="122">
        <v>0</v>
      </c>
      <c r="E32" s="122">
        <v>0.03</v>
      </c>
    </row>
    <row r="33" spans="1:8" x14ac:dyDescent="0.25">
      <c r="A33" s="121">
        <v>42697</v>
      </c>
      <c r="B33" s="122">
        <v>48.3</v>
      </c>
      <c r="C33" s="122">
        <v>27.8</v>
      </c>
      <c r="D33" s="122">
        <v>0.02</v>
      </c>
      <c r="E33" s="122">
        <v>0.02</v>
      </c>
    </row>
    <row r="34" spans="1:8" x14ac:dyDescent="0.25">
      <c r="A34" s="121">
        <v>42696</v>
      </c>
      <c r="B34" s="122">
        <v>46.3</v>
      </c>
      <c r="C34" s="122">
        <v>29.3</v>
      </c>
      <c r="D34" s="122">
        <v>0</v>
      </c>
      <c r="E34" s="122">
        <v>0.03</v>
      </c>
    </row>
    <row r="35" spans="1:8" x14ac:dyDescent="0.25">
      <c r="A35" s="121">
        <v>42695</v>
      </c>
      <c r="B35" s="122">
        <v>48.5</v>
      </c>
      <c r="C35" s="122">
        <v>37.299999999999997</v>
      </c>
      <c r="D35" s="122">
        <v>0.02</v>
      </c>
      <c r="E35" s="122">
        <v>0.01</v>
      </c>
    </row>
    <row r="36" spans="1:8" x14ac:dyDescent="0.25">
      <c r="A36" s="121">
        <v>42694</v>
      </c>
      <c r="B36" s="122">
        <v>65.7</v>
      </c>
      <c r="C36" s="122">
        <v>25.7</v>
      </c>
      <c r="D36" s="122">
        <v>0.02</v>
      </c>
      <c r="E36" s="122">
        <v>0.06</v>
      </c>
    </row>
    <row r="37" spans="1:8" x14ac:dyDescent="0.25">
      <c r="A37" s="121">
        <v>42693</v>
      </c>
      <c r="B37" s="122">
        <v>55</v>
      </c>
      <c r="C37" s="122">
        <v>22.5</v>
      </c>
      <c r="D37" s="122">
        <v>0</v>
      </c>
      <c r="E37" s="122">
        <v>0.04</v>
      </c>
    </row>
    <row r="38" spans="1:8" x14ac:dyDescent="0.25">
      <c r="A38" s="123"/>
    </row>
    <row r="39" spans="1:8" x14ac:dyDescent="0.25">
      <c r="A39" s="123"/>
    </row>
    <row r="40" spans="1:8" x14ac:dyDescent="0.25">
      <c r="A40" s="123"/>
    </row>
    <row r="46" spans="1:8" ht="13.2" customHeight="1" x14ac:dyDescent="0.25">
      <c r="A46" s="6" t="s">
        <v>1267</v>
      </c>
      <c r="B46" s="6"/>
      <c r="C46" s="6"/>
      <c r="D46" s="6"/>
      <c r="E46" s="6"/>
      <c r="F46" s="6"/>
      <c r="G46" s="6"/>
      <c r="H46" s="6"/>
    </row>
    <row r="47" spans="1:8" ht="12.75" customHeight="1" x14ac:dyDescent="0.25">
      <c r="A47" s="6" t="s">
        <v>3509</v>
      </c>
      <c r="B47" s="115" t="s">
        <v>1308</v>
      </c>
      <c r="C47" s="115" t="s">
        <v>1309</v>
      </c>
      <c r="D47" s="115" t="s">
        <v>1309</v>
      </c>
      <c r="E47" s="115" t="s">
        <v>1310</v>
      </c>
      <c r="F47" s="115" t="s">
        <v>1311</v>
      </c>
      <c r="G47" s="115" t="s">
        <v>1232</v>
      </c>
      <c r="H47" s="115" t="s">
        <v>1312</v>
      </c>
    </row>
    <row r="48" spans="1:8" x14ac:dyDescent="0.25">
      <c r="A48" s="6"/>
      <c r="B48" s="115" t="s">
        <v>1313</v>
      </c>
      <c r="C48" s="115" t="s">
        <v>1314</v>
      </c>
      <c r="D48" s="115" t="s">
        <v>1315</v>
      </c>
      <c r="E48" s="115" t="s">
        <v>1231</v>
      </c>
      <c r="F48" s="115" t="s">
        <v>1316</v>
      </c>
      <c r="G48" s="115" t="s">
        <v>1235</v>
      </c>
      <c r="H48" s="115" t="s">
        <v>1317</v>
      </c>
    </row>
    <row r="49" spans="1:9" x14ac:dyDescent="0.25">
      <c r="A49" s="6"/>
      <c r="B49" s="115" t="s">
        <v>1318</v>
      </c>
      <c r="C49" s="115" t="s">
        <v>1319</v>
      </c>
      <c r="D49" s="115" t="s">
        <v>1320</v>
      </c>
      <c r="E49" s="115" t="s">
        <v>1234</v>
      </c>
      <c r="F49" s="115" t="s">
        <v>1321</v>
      </c>
      <c r="G49" s="115"/>
      <c r="H49" s="115" t="s">
        <v>1322</v>
      </c>
    </row>
    <row r="50" spans="1:9" x14ac:dyDescent="0.25">
      <c r="A50" s="124">
        <v>42721.958333333299</v>
      </c>
      <c r="B50" s="122">
        <v>0</v>
      </c>
      <c r="C50" s="122">
        <v>0.7</v>
      </c>
      <c r="D50" s="122">
        <v>195</v>
      </c>
      <c r="E50" s="122">
        <v>13.1</v>
      </c>
      <c r="F50" s="122">
        <v>83</v>
      </c>
      <c r="G50" s="122">
        <v>0</v>
      </c>
      <c r="H50" s="122">
        <v>30.23</v>
      </c>
      <c r="I50">
        <f>MIN(E50:E72)</f>
        <v>13.1</v>
      </c>
    </row>
    <row r="51" spans="1:9" x14ac:dyDescent="0.25">
      <c r="A51" s="124">
        <v>42721.916666666701</v>
      </c>
      <c r="B51" s="122">
        <v>0</v>
      </c>
      <c r="C51" s="122">
        <v>1</v>
      </c>
      <c r="D51" s="122">
        <v>90</v>
      </c>
      <c r="E51" s="122">
        <v>14</v>
      </c>
      <c r="F51" s="122">
        <v>68</v>
      </c>
      <c r="G51" s="122">
        <v>0</v>
      </c>
      <c r="H51" s="122">
        <v>30.21</v>
      </c>
      <c r="I51">
        <f>MAX(E50:E72)</f>
        <v>20.6</v>
      </c>
    </row>
    <row r="52" spans="1:9" x14ac:dyDescent="0.25">
      <c r="A52" s="124">
        <v>42721.875</v>
      </c>
      <c r="B52" s="122">
        <v>0</v>
      </c>
      <c r="C52" s="122">
        <v>1.6</v>
      </c>
      <c r="D52" s="122">
        <v>74</v>
      </c>
      <c r="E52" s="122">
        <v>14.5</v>
      </c>
      <c r="F52" s="122">
        <v>68</v>
      </c>
      <c r="G52" s="122">
        <v>0</v>
      </c>
      <c r="H52" s="122">
        <v>30.19</v>
      </c>
    </row>
    <row r="53" spans="1:9" x14ac:dyDescent="0.25">
      <c r="A53" s="124">
        <v>42721.833333333299</v>
      </c>
      <c r="B53" s="122">
        <v>0</v>
      </c>
      <c r="C53" s="122">
        <v>1.9</v>
      </c>
      <c r="D53" s="122">
        <v>17</v>
      </c>
      <c r="E53" s="122">
        <v>15.3</v>
      </c>
      <c r="F53" s="122">
        <v>68</v>
      </c>
      <c r="G53" s="122">
        <v>0</v>
      </c>
      <c r="H53" s="122">
        <v>30.18</v>
      </c>
    </row>
    <row r="54" spans="1:9" x14ac:dyDescent="0.25">
      <c r="A54" s="124">
        <v>42721.791666666701</v>
      </c>
      <c r="B54" s="122">
        <v>0</v>
      </c>
      <c r="C54" s="122">
        <v>2.2999999999999998</v>
      </c>
      <c r="D54" s="122">
        <v>305</v>
      </c>
      <c r="E54" s="122">
        <v>15.3</v>
      </c>
      <c r="F54" s="122">
        <v>66</v>
      </c>
      <c r="G54" s="122">
        <v>0</v>
      </c>
      <c r="H54" s="122">
        <v>30.17</v>
      </c>
    </row>
    <row r="55" spans="1:9" x14ac:dyDescent="0.25">
      <c r="A55" s="124">
        <v>42721.75</v>
      </c>
      <c r="B55" s="122">
        <v>0</v>
      </c>
      <c r="C55" s="122">
        <v>3.5</v>
      </c>
      <c r="D55" s="122">
        <v>284</v>
      </c>
      <c r="E55" s="122">
        <v>16.399999999999999</v>
      </c>
      <c r="F55" s="122">
        <v>66</v>
      </c>
      <c r="G55" s="122">
        <v>0</v>
      </c>
      <c r="H55" s="122">
        <v>30.15</v>
      </c>
    </row>
    <row r="56" spans="1:9" x14ac:dyDescent="0.25">
      <c r="A56" s="124">
        <v>42721.708333333299</v>
      </c>
      <c r="B56" s="122">
        <v>29</v>
      </c>
      <c r="C56" s="122">
        <v>1.8</v>
      </c>
      <c r="D56" s="122">
        <v>283</v>
      </c>
      <c r="E56" s="122">
        <v>17.5</v>
      </c>
      <c r="F56" s="122">
        <v>60</v>
      </c>
      <c r="G56" s="122">
        <v>0</v>
      </c>
      <c r="H56" s="122">
        <v>30.14</v>
      </c>
    </row>
    <row r="57" spans="1:9" x14ac:dyDescent="0.25">
      <c r="A57" s="124">
        <v>42721.666666666701</v>
      </c>
      <c r="B57" s="122">
        <v>108</v>
      </c>
      <c r="C57" s="122">
        <v>2.5</v>
      </c>
      <c r="D57" s="122">
        <v>300</v>
      </c>
      <c r="E57" s="122">
        <v>18.8</v>
      </c>
      <c r="F57" s="122">
        <v>54</v>
      </c>
      <c r="G57" s="122">
        <v>0</v>
      </c>
      <c r="H57" s="122">
        <v>30.14</v>
      </c>
    </row>
    <row r="58" spans="1:9" x14ac:dyDescent="0.25">
      <c r="A58" s="124">
        <v>42721.625</v>
      </c>
      <c r="B58" s="122">
        <v>301</v>
      </c>
      <c r="C58" s="122">
        <v>1.8</v>
      </c>
      <c r="D58" s="122">
        <v>303</v>
      </c>
      <c r="E58" s="122">
        <v>20.399999999999999</v>
      </c>
      <c r="F58" s="122">
        <v>44</v>
      </c>
      <c r="G58" s="122">
        <v>0</v>
      </c>
      <c r="H58" s="122">
        <v>30.11</v>
      </c>
    </row>
    <row r="59" spans="1:9" x14ac:dyDescent="0.25">
      <c r="A59" s="124">
        <v>42721.583333333299</v>
      </c>
      <c r="B59" s="122">
        <v>401</v>
      </c>
      <c r="C59" s="122">
        <v>1.9</v>
      </c>
      <c r="D59" s="122">
        <v>288</v>
      </c>
      <c r="E59" s="122">
        <v>19.8</v>
      </c>
      <c r="F59" s="122">
        <v>47</v>
      </c>
      <c r="G59" s="122">
        <v>0</v>
      </c>
      <c r="H59" s="122">
        <v>30.1</v>
      </c>
    </row>
    <row r="60" spans="1:9" x14ac:dyDescent="0.25">
      <c r="A60" s="124">
        <v>42721.541666666701</v>
      </c>
      <c r="B60" s="122">
        <v>459</v>
      </c>
      <c r="C60" s="122">
        <v>2.2999999999999998</v>
      </c>
      <c r="D60" s="122">
        <v>323</v>
      </c>
      <c r="E60" s="122">
        <v>19</v>
      </c>
      <c r="F60" s="122">
        <v>49</v>
      </c>
      <c r="G60" s="122">
        <v>0</v>
      </c>
      <c r="H60" s="122">
        <v>30.1</v>
      </c>
    </row>
    <row r="61" spans="1:9" x14ac:dyDescent="0.25">
      <c r="A61" s="124">
        <v>42721.5</v>
      </c>
      <c r="B61" s="122">
        <v>436</v>
      </c>
      <c r="C61" s="122">
        <v>6.1</v>
      </c>
      <c r="D61" s="122">
        <v>339</v>
      </c>
      <c r="E61" s="122">
        <v>17.8</v>
      </c>
      <c r="F61" s="122">
        <v>51</v>
      </c>
      <c r="G61" s="122">
        <v>0</v>
      </c>
      <c r="H61" s="122">
        <v>30.1</v>
      </c>
    </row>
    <row r="62" spans="1:9" x14ac:dyDescent="0.25">
      <c r="A62" s="124">
        <v>42721.458333333299</v>
      </c>
      <c r="B62" s="122">
        <v>354</v>
      </c>
      <c r="C62" s="122">
        <v>5.0999999999999996</v>
      </c>
      <c r="D62" s="122">
        <v>359</v>
      </c>
      <c r="E62" s="122">
        <v>16.3</v>
      </c>
      <c r="F62" s="122">
        <v>57</v>
      </c>
      <c r="G62" s="122">
        <v>0</v>
      </c>
      <c r="H62" s="122">
        <v>30.1</v>
      </c>
    </row>
    <row r="63" spans="1:9" x14ac:dyDescent="0.25">
      <c r="A63" s="124">
        <v>42721.416666666701</v>
      </c>
      <c r="B63" s="122">
        <v>114</v>
      </c>
      <c r="C63" s="122">
        <v>5.8</v>
      </c>
      <c r="D63" s="122">
        <v>355</v>
      </c>
      <c r="E63" s="122">
        <v>15</v>
      </c>
      <c r="F63" s="122">
        <v>54</v>
      </c>
      <c r="G63" s="122">
        <v>0</v>
      </c>
      <c r="H63" s="122">
        <v>30.09</v>
      </c>
    </row>
    <row r="64" spans="1:9" x14ac:dyDescent="0.25">
      <c r="A64" s="124">
        <v>42721.375</v>
      </c>
      <c r="B64" s="122">
        <v>35</v>
      </c>
      <c r="C64" s="122">
        <v>6.3</v>
      </c>
      <c r="D64" s="122">
        <v>352</v>
      </c>
      <c r="E64" s="122">
        <v>14</v>
      </c>
      <c r="F64" s="122">
        <v>61</v>
      </c>
      <c r="G64" s="122">
        <v>0</v>
      </c>
      <c r="H64" s="122">
        <v>30.05</v>
      </c>
    </row>
    <row r="65" spans="1:8" x14ac:dyDescent="0.25">
      <c r="A65" s="124">
        <v>42721.333333333299</v>
      </c>
      <c r="B65" s="122">
        <v>2</v>
      </c>
      <c r="C65" s="122">
        <v>8</v>
      </c>
      <c r="D65" s="122">
        <v>354</v>
      </c>
      <c r="E65" s="122">
        <v>14.1</v>
      </c>
      <c r="F65" s="122">
        <v>64</v>
      </c>
      <c r="G65" s="122">
        <v>0</v>
      </c>
      <c r="H65" s="122">
        <v>30.01</v>
      </c>
    </row>
    <row r="66" spans="1:8" x14ac:dyDescent="0.25">
      <c r="A66" s="124">
        <v>42721.291666666701</v>
      </c>
      <c r="B66" s="122">
        <v>0</v>
      </c>
      <c r="C66" s="122">
        <v>9.1999999999999993</v>
      </c>
      <c r="D66" s="122">
        <v>336</v>
      </c>
      <c r="E66" s="122">
        <v>15.5</v>
      </c>
      <c r="F66" s="122">
        <v>65</v>
      </c>
      <c r="G66" s="122">
        <v>0</v>
      </c>
      <c r="H66" s="122">
        <v>29.97</v>
      </c>
    </row>
    <row r="67" spans="1:8" x14ac:dyDescent="0.25">
      <c r="A67" s="124">
        <v>42721.25</v>
      </c>
      <c r="B67" s="122">
        <v>0</v>
      </c>
      <c r="C67" s="122">
        <v>11.1</v>
      </c>
      <c r="D67" s="122">
        <v>338</v>
      </c>
      <c r="E67" s="122">
        <v>16.5</v>
      </c>
      <c r="F67" s="122">
        <v>66</v>
      </c>
      <c r="G67" s="122">
        <v>0</v>
      </c>
      <c r="H67" s="122">
        <v>29.92</v>
      </c>
    </row>
    <row r="68" spans="1:8" x14ac:dyDescent="0.25">
      <c r="A68" s="124">
        <v>42721.208333333299</v>
      </c>
      <c r="B68" s="122">
        <v>0</v>
      </c>
      <c r="C68" s="122">
        <v>11.4</v>
      </c>
      <c r="D68" s="122">
        <v>336</v>
      </c>
      <c r="E68" s="122">
        <v>17.7</v>
      </c>
      <c r="F68" s="122">
        <v>67</v>
      </c>
      <c r="G68" s="122">
        <v>0</v>
      </c>
      <c r="H68" s="122">
        <v>29.89</v>
      </c>
    </row>
    <row r="69" spans="1:8" x14ac:dyDescent="0.25">
      <c r="A69" s="124">
        <v>42721.166666666701</v>
      </c>
      <c r="B69" s="122">
        <v>0</v>
      </c>
      <c r="C69" s="122">
        <v>13.5</v>
      </c>
      <c r="D69" s="122">
        <v>341</v>
      </c>
      <c r="E69" s="122">
        <v>18.5</v>
      </c>
      <c r="F69" s="122">
        <v>70</v>
      </c>
      <c r="G69" s="122">
        <v>0</v>
      </c>
      <c r="H69" s="122">
        <v>29.86</v>
      </c>
    </row>
    <row r="70" spans="1:8" x14ac:dyDescent="0.25">
      <c r="A70" s="124">
        <v>42721.125</v>
      </c>
      <c r="B70" s="122">
        <v>0</v>
      </c>
      <c r="C70" s="122">
        <v>12.7</v>
      </c>
      <c r="D70" s="122">
        <v>346</v>
      </c>
      <c r="E70" s="122">
        <v>19.2</v>
      </c>
      <c r="F70" s="122">
        <v>72</v>
      </c>
      <c r="G70" s="122">
        <v>0</v>
      </c>
      <c r="H70" s="122">
        <v>29.83</v>
      </c>
    </row>
    <row r="71" spans="1:8" x14ac:dyDescent="0.25">
      <c r="A71" s="124">
        <v>42721.083333333299</v>
      </c>
      <c r="B71" s="122">
        <v>0</v>
      </c>
      <c r="C71" s="122">
        <v>14.2</v>
      </c>
      <c r="D71" s="122">
        <v>345</v>
      </c>
      <c r="E71" s="122">
        <v>19.7</v>
      </c>
      <c r="F71" s="122">
        <v>78</v>
      </c>
      <c r="G71" s="122">
        <v>0</v>
      </c>
      <c r="H71" s="122">
        <v>29.8</v>
      </c>
    </row>
    <row r="72" spans="1:8" x14ac:dyDescent="0.25">
      <c r="A72" s="124">
        <v>42721.041666666701</v>
      </c>
      <c r="B72" s="122">
        <v>0</v>
      </c>
      <c r="C72" s="122">
        <v>10.7</v>
      </c>
      <c r="D72" s="122">
        <v>1</v>
      </c>
      <c r="E72" s="122">
        <v>20.6</v>
      </c>
      <c r="F72" s="122">
        <v>79</v>
      </c>
      <c r="G72" s="122">
        <v>0</v>
      </c>
      <c r="H72" s="122">
        <v>29.76</v>
      </c>
    </row>
    <row r="73" spans="1:8" x14ac:dyDescent="0.25">
      <c r="D73">
        <f>AVERAGE(D50:D72)</f>
        <v>272.3478260869565</v>
      </c>
    </row>
  </sheetData>
  <mergeCells count="2">
    <mergeCell ref="A46:H46"/>
    <mergeCell ref="A47:A49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2"/>
  <sheetViews>
    <sheetView zoomScaleNormal="100" workbookViewId="0">
      <pane ySplit="2" topLeftCell="A8" activePane="bottomLeft" state="frozen"/>
      <selection pane="bottomLeft" activeCell="B20" activeCellId="1" sqref="A202:XFD202 B20"/>
    </sheetView>
  </sheetViews>
  <sheetFormatPr defaultColWidth="8.5546875" defaultRowHeight="13.2" x14ac:dyDescent="0.25"/>
  <cols>
    <col min="1" max="14" width="10.88671875" customWidth="1"/>
  </cols>
  <sheetData>
    <row r="1" spans="1:14" x14ac:dyDescent="0.25">
      <c r="A1" s="73" t="s">
        <v>3508</v>
      </c>
    </row>
    <row r="2" spans="1:14" s="84" customFormat="1" ht="26.4" x14ac:dyDescent="0.25">
      <c r="A2" s="84" t="s">
        <v>1205</v>
      </c>
      <c r="B2" s="84" t="s">
        <v>1206</v>
      </c>
      <c r="C2" s="84" t="s">
        <v>1207</v>
      </c>
      <c r="D2" s="84" t="s">
        <v>1208</v>
      </c>
      <c r="E2" s="84" t="s">
        <v>1209</v>
      </c>
      <c r="F2" s="84" t="s">
        <v>1210</v>
      </c>
      <c r="G2" s="85" t="s">
        <v>1211</v>
      </c>
      <c r="H2" s="85" t="s">
        <v>1212</v>
      </c>
      <c r="I2" s="85" t="s">
        <v>1213</v>
      </c>
      <c r="J2" s="85" t="s">
        <v>1214</v>
      </c>
      <c r="K2" s="85" t="s">
        <v>1215</v>
      </c>
      <c r="L2" s="85" t="s">
        <v>1216</v>
      </c>
      <c r="M2" s="84" t="s">
        <v>1217</v>
      </c>
      <c r="N2" s="84" t="s">
        <v>1218</v>
      </c>
    </row>
    <row r="3" spans="1:14" x14ac:dyDescent="0.25">
      <c r="A3">
        <v>1</v>
      </c>
      <c r="B3">
        <v>1</v>
      </c>
      <c r="C3">
        <v>1</v>
      </c>
      <c r="D3">
        <v>3</v>
      </c>
      <c r="E3">
        <v>4</v>
      </c>
      <c r="F3">
        <v>20.25</v>
      </c>
    </row>
    <row r="4" spans="1:14" x14ac:dyDescent="0.25">
      <c r="A4">
        <v>2</v>
      </c>
      <c r="B4">
        <v>1</v>
      </c>
      <c r="C4">
        <v>3</v>
      </c>
      <c r="D4">
        <v>3</v>
      </c>
      <c r="E4">
        <v>3</v>
      </c>
      <c r="F4">
        <v>60</v>
      </c>
    </row>
    <row r="5" spans="1:14" x14ac:dyDescent="0.25">
      <c r="A5">
        <v>3</v>
      </c>
      <c r="B5">
        <v>1</v>
      </c>
      <c r="C5">
        <v>4</v>
      </c>
      <c r="D5">
        <v>3.5</v>
      </c>
      <c r="E5">
        <v>6</v>
      </c>
      <c r="F5">
        <v>17.25</v>
      </c>
      <c r="M5">
        <v>2.5</v>
      </c>
      <c r="N5">
        <v>2.5</v>
      </c>
    </row>
    <row r="6" spans="1:14" x14ac:dyDescent="0.25">
      <c r="A6">
        <v>3</v>
      </c>
      <c r="B6">
        <v>2</v>
      </c>
      <c r="C6">
        <v>2</v>
      </c>
      <c r="D6">
        <v>2.5</v>
      </c>
      <c r="E6">
        <v>6</v>
      </c>
      <c r="F6">
        <v>10</v>
      </c>
      <c r="M6">
        <v>2.5</v>
      </c>
      <c r="N6">
        <v>2.5</v>
      </c>
    </row>
    <row r="7" spans="1:14" x14ac:dyDescent="0.25">
      <c r="A7">
        <v>4</v>
      </c>
      <c r="B7">
        <v>1</v>
      </c>
      <c r="C7">
        <v>0.75</v>
      </c>
      <c r="D7">
        <v>1</v>
      </c>
      <c r="E7">
        <v>6.5</v>
      </c>
      <c r="F7">
        <v>25</v>
      </c>
    </row>
    <row r="8" spans="1:14" x14ac:dyDescent="0.25">
      <c r="A8">
        <v>4</v>
      </c>
      <c r="B8">
        <v>2</v>
      </c>
      <c r="C8">
        <v>1</v>
      </c>
      <c r="D8">
        <v>1</v>
      </c>
      <c r="E8">
        <v>4</v>
      </c>
      <c r="F8">
        <v>20</v>
      </c>
    </row>
    <row r="9" spans="1:14" x14ac:dyDescent="0.25">
      <c r="A9">
        <v>5</v>
      </c>
      <c r="B9">
        <v>1</v>
      </c>
      <c r="E9">
        <v>8.5</v>
      </c>
      <c r="F9">
        <v>72</v>
      </c>
    </row>
    <row r="10" spans="1:14" x14ac:dyDescent="0.25">
      <c r="A10">
        <v>5</v>
      </c>
      <c r="B10">
        <v>2</v>
      </c>
      <c r="E10">
        <v>9</v>
      </c>
      <c r="F10">
        <v>57</v>
      </c>
      <c r="M10" s="73">
        <v>0.5</v>
      </c>
      <c r="N10" s="73">
        <v>3</v>
      </c>
    </row>
    <row r="11" spans="1:14" x14ac:dyDescent="0.25">
      <c r="A11">
        <v>6</v>
      </c>
      <c r="B11">
        <v>1</v>
      </c>
      <c r="C11" s="73">
        <v>3.5</v>
      </c>
      <c r="D11" s="73">
        <v>7</v>
      </c>
      <c r="E11" s="73">
        <v>4</v>
      </c>
      <c r="F11" s="73">
        <v>22</v>
      </c>
    </row>
    <row r="12" spans="1:14" x14ac:dyDescent="0.25">
      <c r="A12">
        <v>6</v>
      </c>
      <c r="B12">
        <v>2</v>
      </c>
      <c r="C12" s="73">
        <v>2.5</v>
      </c>
      <c r="D12" s="73">
        <v>4</v>
      </c>
      <c r="E12" s="73">
        <v>5</v>
      </c>
      <c r="F12" s="73">
        <v>22</v>
      </c>
    </row>
    <row r="13" spans="1:14" x14ac:dyDescent="0.25">
      <c r="A13">
        <v>7</v>
      </c>
      <c r="B13">
        <v>1</v>
      </c>
      <c r="C13" s="73">
        <v>1</v>
      </c>
      <c r="D13" s="73">
        <v>1.5</v>
      </c>
      <c r="E13" s="73">
        <v>5</v>
      </c>
      <c r="F13" s="73">
        <v>34.5</v>
      </c>
      <c r="M13">
        <v>3</v>
      </c>
      <c r="N13">
        <v>4.5</v>
      </c>
    </row>
    <row r="14" spans="1:14" x14ac:dyDescent="0.25">
      <c r="A14">
        <v>7</v>
      </c>
      <c r="B14">
        <v>2</v>
      </c>
      <c r="C14" s="73">
        <v>4.5</v>
      </c>
      <c r="D14" s="73">
        <v>6.75</v>
      </c>
      <c r="M14">
        <v>1.25</v>
      </c>
      <c r="N14">
        <v>4</v>
      </c>
    </row>
    <row r="15" spans="1:14" x14ac:dyDescent="0.25">
      <c r="A15">
        <v>7</v>
      </c>
      <c r="B15">
        <v>3</v>
      </c>
      <c r="C15" s="73">
        <v>1</v>
      </c>
      <c r="D15" s="73">
        <v>1.5</v>
      </c>
      <c r="E15" s="73">
        <v>3.5</v>
      </c>
      <c r="F15" s="73">
        <v>16.5</v>
      </c>
    </row>
    <row r="16" spans="1:14" x14ac:dyDescent="0.25">
      <c r="A16">
        <v>8</v>
      </c>
      <c r="B16">
        <v>1</v>
      </c>
      <c r="C16" s="73">
        <v>1.5</v>
      </c>
      <c r="D16" s="73">
        <v>1</v>
      </c>
      <c r="E16" s="73">
        <v>5.5</v>
      </c>
      <c r="F16" s="73">
        <v>56</v>
      </c>
    </row>
    <row r="17" spans="1:14" x14ac:dyDescent="0.25">
      <c r="A17">
        <v>8</v>
      </c>
      <c r="B17">
        <v>2</v>
      </c>
      <c r="C17" s="73">
        <v>3</v>
      </c>
      <c r="D17" s="73">
        <v>2</v>
      </c>
      <c r="E17" s="73">
        <v>5</v>
      </c>
      <c r="F17" s="73">
        <v>81</v>
      </c>
      <c r="M17">
        <v>1</v>
      </c>
      <c r="N17">
        <v>3</v>
      </c>
    </row>
    <row r="18" spans="1:14" x14ac:dyDescent="0.25">
      <c r="A18">
        <v>9</v>
      </c>
      <c r="B18">
        <v>1</v>
      </c>
      <c r="C18" s="73">
        <v>8.5</v>
      </c>
      <c r="D18" s="73">
        <v>6</v>
      </c>
      <c r="E18" s="73"/>
      <c r="F18" s="73"/>
    </row>
    <row r="19" spans="1:14" x14ac:dyDescent="0.25">
      <c r="A19">
        <v>9</v>
      </c>
      <c r="B19">
        <v>2</v>
      </c>
      <c r="C19" s="73">
        <v>5.75</v>
      </c>
      <c r="D19" s="73">
        <v>5</v>
      </c>
      <c r="E19" s="73"/>
      <c r="F19" s="73"/>
    </row>
    <row r="20" spans="1:14" x14ac:dyDescent="0.25">
      <c r="A20">
        <v>10</v>
      </c>
      <c r="B20">
        <v>1</v>
      </c>
      <c r="C20" s="73">
        <v>4.25</v>
      </c>
      <c r="D20" s="73">
        <v>3.8</v>
      </c>
      <c r="E20" s="73">
        <v>0.75</v>
      </c>
      <c r="F20" s="73">
        <v>10.25</v>
      </c>
    </row>
    <row r="21" spans="1:14" x14ac:dyDescent="0.25">
      <c r="A21">
        <v>11</v>
      </c>
      <c r="B21">
        <v>1</v>
      </c>
      <c r="C21" s="73"/>
      <c r="D21" s="73"/>
      <c r="E21" s="73"/>
      <c r="F21" s="73"/>
      <c r="K21">
        <v>1.75</v>
      </c>
    </row>
    <row r="22" spans="1:14" x14ac:dyDescent="0.25">
      <c r="A22">
        <v>11</v>
      </c>
      <c r="B22">
        <v>2</v>
      </c>
      <c r="K22">
        <v>1.25</v>
      </c>
    </row>
    <row r="23" spans="1:14" x14ac:dyDescent="0.25">
      <c r="A23">
        <v>11</v>
      </c>
      <c r="B23">
        <v>3</v>
      </c>
      <c r="K23">
        <v>1.25</v>
      </c>
    </row>
    <row r="24" spans="1:14" x14ac:dyDescent="0.25">
      <c r="A24">
        <v>11</v>
      </c>
      <c r="B24">
        <v>4</v>
      </c>
    </row>
    <row r="25" spans="1:14" x14ac:dyDescent="0.25">
      <c r="A25">
        <v>11</v>
      </c>
      <c r="B25">
        <v>5</v>
      </c>
      <c r="K25">
        <v>1</v>
      </c>
    </row>
    <row r="26" spans="1:14" x14ac:dyDescent="0.25">
      <c r="A26">
        <v>11</v>
      </c>
      <c r="B26">
        <v>6</v>
      </c>
      <c r="K26">
        <v>0.25</v>
      </c>
    </row>
    <row r="27" spans="1:14" x14ac:dyDescent="0.25">
      <c r="B27">
        <f>COUNT(B3:B26)</f>
        <v>24</v>
      </c>
      <c r="C27">
        <f>SUM(C3:C20)</f>
        <v>47.25</v>
      </c>
      <c r="D27">
        <f t="shared" ref="D27:L27" si="0">SUM(D3:D26)</f>
        <v>52.55</v>
      </c>
      <c r="E27">
        <f t="shared" si="0"/>
        <v>75.75</v>
      </c>
      <c r="F27">
        <f t="shared" si="0"/>
        <v>523.75</v>
      </c>
      <c r="G27">
        <f t="shared" si="0"/>
        <v>0</v>
      </c>
      <c r="H27">
        <f t="shared" si="0"/>
        <v>0</v>
      </c>
      <c r="I27">
        <f t="shared" si="0"/>
        <v>0</v>
      </c>
      <c r="J27">
        <f t="shared" si="0"/>
        <v>0</v>
      </c>
      <c r="K27">
        <f t="shared" si="0"/>
        <v>5.5</v>
      </c>
      <c r="L27">
        <f t="shared" si="0"/>
        <v>0</v>
      </c>
      <c r="M27">
        <f>SUM(M4:M26)</f>
        <v>10.75</v>
      </c>
      <c r="N27">
        <f>SUM(N4:N26)</f>
        <v>19.5</v>
      </c>
    </row>
    <row r="28" spans="1:14" x14ac:dyDescent="0.25">
      <c r="M28">
        <f>COUNT(M4:M19)</f>
        <v>6</v>
      </c>
    </row>
    <row r="29" spans="1:14" x14ac:dyDescent="0.25">
      <c r="C29" t="s">
        <v>1219</v>
      </c>
      <c r="D29" t="s">
        <v>1220</v>
      </c>
      <c r="E29" t="s">
        <v>1221</v>
      </c>
      <c r="F29" s="73" t="s">
        <v>1222</v>
      </c>
      <c r="G29" s="73" t="s">
        <v>1223</v>
      </c>
    </row>
    <row r="30" spans="1:14" x14ac:dyDescent="0.25">
      <c r="B30">
        <v>2015</v>
      </c>
      <c r="C30" s="113">
        <f>B27</f>
        <v>24</v>
      </c>
      <c r="D30" s="113">
        <f>C27+E27+K27+M27</f>
        <v>139.25</v>
      </c>
      <c r="E30" s="113">
        <f>D27+F27+L27+N27</f>
        <v>595.79999999999995</v>
      </c>
      <c r="F30" s="113">
        <f>COUNTA(Participants!Q5:Q323)</f>
        <v>48</v>
      </c>
      <c r="G30" s="113">
        <f>SUM(C22:C26)</f>
        <v>0</v>
      </c>
    </row>
    <row r="31" spans="1:14" x14ac:dyDescent="0.25">
      <c r="B31">
        <v>2014</v>
      </c>
      <c r="C31" s="113">
        <f>'2014Effort'!C30</f>
        <v>24</v>
      </c>
      <c r="D31" s="113">
        <f>'2014Effort'!D30</f>
        <v>121.6</v>
      </c>
      <c r="E31" s="113">
        <f>'2014Effort'!E30</f>
        <v>553.85</v>
      </c>
      <c r="F31" s="113">
        <f>'2014Effort'!F30</f>
        <v>55</v>
      </c>
      <c r="G31" s="113">
        <f>'2014Effort'!G30</f>
        <v>0</v>
      </c>
    </row>
    <row r="32" spans="1:14" x14ac:dyDescent="0.25">
      <c r="B32">
        <v>2013</v>
      </c>
      <c r="C32" s="113">
        <f>'2013Effort'!C28</f>
        <v>22</v>
      </c>
      <c r="D32" s="113">
        <f>'2013Effort'!D28</f>
        <v>128.44999999999999</v>
      </c>
      <c r="E32" s="113">
        <f>'2013Effort'!E28</f>
        <v>565.85</v>
      </c>
      <c r="F32" s="113">
        <f>'2013Effort'!F28</f>
        <v>40</v>
      </c>
      <c r="G32" s="113">
        <f>'2013Effort'!G28</f>
        <v>10.5</v>
      </c>
    </row>
    <row r="33" spans="2:7" x14ac:dyDescent="0.25">
      <c r="B33">
        <v>2012</v>
      </c>
      <c r="C33" s="113">
        <f>'2012Effort'!C30</f>
        <v>24</v>
      </c>
      <c r="D33" s="113">
        <f>'2012Effort'!D30</f>
        <v>130.65</v>
      </c>
      <c r="E33" s="113">
        <f>'2012Effort'!E30</f>
        <v>552.45000000000005</v>
      </c>
      <c r="F33" s="113">
        <f>'2012Effort'!F30</f>
        <v>56</v>
      </c>
      <c r="G33" s="113">
        <f>'2012Effort'!G30</f>
        <v>15</v>
      </c>
    </row>
    <row r="34" spans="2:7" x14ac:dyDescent="0.25">
      <c r="B34">
        <v>2011</v>
      </c>
      <c r="C34" s="113">
        <f>'2011Effort'!C26</f>
        <v>19</v>
      </c>
      <c r="D34" s="113">
        <f>'2011Effort'!D26</f>
        <v>176.5</v>
      </c>
      <c r="E34" s="113">
        <f>'2011Effort'!E26</f>
        <v>691.50000000000011</v>
      </c>
      <c r="F34" s="113">
        <f>COUNTA(Participants!Y:Y)-1</f>
        <v>63</v>
      </c>
      <c r="G34" s="113"/>
    </row>
    <row r="35" spans="2:7" x14ac:dyDescent="0.25">
      <c r="B35">
        <v>2010</v>
      </c>
      <c r="C35" s="113">
        <f>'2010Effort'!C32</f>
        <v>25</v>
      </c>
      <c r="D35" s="113">
        <f>'2010Effort'!D32</f>
        <v>122.44499999999999</v>
      </c>
      <c r="E35" s="113">
        <f>'2010Effort'!E32</f>
        <v>536.34999999999991</v>
      </c>
      <c r="F35" s="113">
        <f>COUNTA(Participants!AA:AA)-1</f>
        <v>54</v>
      </c>
      <c r="G35" s="113"/>
    </row>
    <row r="42" spans="2:7" x14ac:dyDescent="0.25">
      <c r="B42" s="90"/>
      <c r="E42" s="90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73"/>
  <sheetViews>
    <sheetView zoomScaleNormal="100" workbookViewId="0">
      <selection activeCell="I25" activeCellId="1" sqref="A202:XFD202 I25"/>
    </sheetView>
  </sheetViews>
  <sheetFormatPr defaultColWidth="13" defaultRowHeight="13.2" x14ac:dyDescent="0.25"/>
  <cols>
    <col min="1" max="1" width="18.88671875" customWidth="1"/>
    <col min="2" max="2" width="12" customWidth="1"/>
    <col min="3" max="3" width="11.44140625" customWidth="1"/>
    <col min="4" max="4" width="11.33203125" customWidth="1"/>
    <col min="5" max="5" width="16.33203125" customWidth="1"/>
  </cols>
  <sheetData>
    <row r="1" spans="1:5" x14ac:dyDescent="0.25">
      <c r="A1" s="90" t="s">
        <v>1224</v>
      </c>
    </row>
    <row r="2" spans="1:5" x14ac:dyDescent="0.25">
      <c r="A2" s="73" t="s">
        <v>1225</v>
      </c>
    </row>
    <row r="3" spans="1:5" x14ac:dyDescent="0.25">
      <c r="A3" s="73" t="s">
        <v>1226</v>
      </c>
    </row>
    <row r="6" spans="1:5" x14ac:dyDescent="0.25">
      <c r="A6" t="s">
        <v>1227</v>
      </c>
    </row>
    <row r="7" spans="1:5" x14ac:dyDescent="0.25">
      <c r="A7" t="s">
        <v>1228</v>
      </c>
      <c r="B7" t="s">
        <v>1229</v>
      </c>
      <c r="C7" t="s">
        <v>1230</v>
      </c>
      <c r="D7" t="s">
        <v>240</v>
      </c>
      <c r="E7" t="s">
        <v>240</v>
      </c>
    </row>
    <row r="8" spans="1:5" x14ac:dyDescent="0.25">
      <c r="B8" t="s">
        <v>1231</v>
      </c>
      <c r="C8" t="s">
        <v>1231</v>
      </c>
      <c r="D8" t="s">
        <v>1232</v>
      </c>
      <c r="E8" t="s">
        <v>1233</v>
      </c>
    </row>
    <row r="9" spans="1:5" x14ac:dyDescent="0.25">
      <c r="B9" t="s">
        <v>1234</v>
      </c>
      <c r="C9" t="s">
        <v>1234</v>
      </c>
      <c r="D9" t="s">
        <v>1235</v>
      </c>
      <c r="E9" t="s">
        <v>1236</v>
      </c>
    </row>
    <row r="10" spans="1:5" x14ac:dyDescent="0.25">
      <c r="A10" s="125">
        <v>42357</v>
      </c>
      <c r="B10" s="126">
        <v>40.200000000000003</v>
      </c>
      <c r="C10" s="126">
        <v>10.5</v>
      </c>
      <c r="D10" s="126">
        <v>0</v>
      </c>
      <c r="E10" s="126">
        <v>0.02</v>
      </c>
    </row>
    <row r="11" spans="1:5" x14ac:dyDescent="0.25">
      <c r="A11" s="125">
        <v>42356</v>
      </c>
      <c r="B11" s="126">
        <v>35.6</v>
      </c>
      <c r="C11" s="126">
        <v>16.2</v>
      </c>
      <c r="D11" s="126">
        <v>0</v>
      </c>
      <c r="E11" s="126">
        <v>0.02</v>
      </c>
    </row>
    <row r="12" spans="1:5" x14ac:dyDescent="0.25">
      <c r="A12" s="125">
        <v>42355</v>
      </c>
      <c r="B12" s="126">
        <v>25.6</v>
      </c>
      <c r="C12" s="126">
        <v>12.3</v>
      </c>
      <c r="D12" s="126">
        <v>0</v>
      </c>
      <c r="E12" s="126">
        <v>0.01</v>
      </c>
    </row>
    <row r="13" spans="1:5" x14ac:dyDescent="0.25">
      <c r="A13" s="123">
        <v>42354</v>
      </c>
      <c r="B13">
        <v>28.5</v>
      </c>
      <c r="C13">
        <v>21.9</v>
      </c>
      <c r="D13">
        <v>0</v>
      </c>
      <c r="E13">
        <v>0</v>
      </c>
    </row>
    <row r="14" spans="1:5" x14ac:dyDescent="0.25">
      <c r="A14" s="123">
        <v>42353</v>
      </c>
      <c r="B14">
        <v>33.200000000000003</v>
      </c>
      <c r="C14">
        <v>16.8</v>
      </c>
      <c r="D14">
        <v>0</v>
      </c>
      <c r="E14">
        <v>0</v>
      </c>
    </row>
    <row r="15" spans="1:5" x14ac:dyDescent="0.25">
      <c r="A15" s="123">
        <v>42352</v>
      </c>
      <c r="B15">
        <v>35.9</v>
      </c>
      <c r="C15">
        <v>26.6</v>
      </c>
      <c r="D15">
        <v>0</v>
      </c>
      <c r="E15">
        <v>0</v>
      </c>
    </row>
    <row r="16" spans="1:5" x14ac:dyDescent="0.25">
      <c r="A16" s="123">
        <v>42351</v>
      </c>
      <c r="B16">
        <v>40.1</v>
      </c>
      <c r="C16">
        <v>23.4</v>
      </c>
      <c r="D16">
        <v>0</v>
      </c>
      <c r="E16">
        <v>0.02</v>
      </c>
    </row>
    <row r="17" spans="1:5" x14ac:dyDescent="0.25">
      <c r="A17" s="123">
        <v>42350</v>
      </c>
      <c r="B17">
        <v>39.9</v>
      </c>
      <c r="C17">
        <v>19.600000000000001</v>
      </c>
      <c r="D17">
        <v>0</v>
      </c>
      <c r="E17">
        <v>0.03</v>
      </c>
    </row>
    <row r="18" spans="1:5" x14ac:dyDescent="0.25">
      <c r="A18" s="123">
        <v>42349</v>
      </c>
      <c r="B18">
        <v>34.700000000000003</v>
      </c>
      <c r="C18">
        <v>20.2</v>
      </c>
      <c r="D18">
        <v>0</v>
      </c>
      <c r="E18">
        <v>0</v>
      </c>
    </row>
    <row r="19" spans="1:5" x14ac:dyDescent="0.25">
      <c r="A19" s="123">
        <v>42348</v>
      </c>
      <c r="B19">
        <v>54.8</v>
      </c>
      <c r="C19">
        <v>28</v>
      </c>
      <c r="D19">
        <v>0</v>
      </c>
      <c r="E19">
        <v>0.03</v>
      </c>
    </row>
    <row r="20" spans="1:5" x14ac:dyDescent="0.25">
      <c r="A20" s="123">
        <v>42347</v>
      </c>
      <c r="B20">
        <v>49.9</v>
      </c>
      <c r="C20">
        <v>28.3</v>
      </c>
      <c r="D20">
        <v>0</v>
      </c>
      <c r="E20">
        <v>0.02</v>
      </c>
    </row>
    <row r="21" spans="1:5" x14ac:dyDescent="0.25">
      <c r="A21" s="123">
        <v>42346</v>
      </c>
      <c r="B21">
        <v>51.7</v>
      </c>
      <c r="C21">
        <v>30.2</v>
      </c>
      <c r="D21">
        <v>0</v>
      </c>
      <c r="E21">
        <v>0.03</v>
      </c>
    </row>
    <row r="22" spans="1:5" x14ac:dyDescent="0.25">
      <c r="A22" s="123">
        <v>42345</v>
      </c>
      <c r="B22">
        <v>40.9</v>
      </c>
      <c r="C22">
        <v>22</v>
      </c>
      <c r="D22">
        <v>0</v>
      </c>
      <c r="E22">
        <v>0.01</v>
      </c>
    </row>
    <row r="23" spans="1:5" x14ac:dyDescent="0.25">
      <c r="A23" s="123">
        <v>42344</v>
      </c>
      <c r="B23">
        <v>41.1</v>
      </c>
      <c r="C23">
        <v>11.8</v>
      </c>
      <c r="D23">
        <v>0</v>
      </c>
      <c r="E23">
        <v>0.02</v>
      </c>
    </row>
    <row r="24" spans="1:5" x14ac:dyDescent="0.25">
      <c r="A24" s="123">
        <v>42343</v>
      </c>
      <c r="B24">
        <v>37.299999999999997</v>
      </c>
      <c r="C24">
        <v>14.8</v>
      </c>
      <c r="D24">
        <v>0</v>
      </c>
      <c r="E24">
        <v>0.02</v>
      </c>
    </row>
    <row r="25" spans="1:5" x14ac:dyDescent="0.25">
      <c r="A25" s="123">
        <v>42342</v>
      </c>
      <c r="B25">
        <v>40.1</v>
      </c>
      <c r="C25">
        <v>15.4</v>
      </c>
      <c r="D25">
        <v>0</v>
      </c>
      <c r="E25">
        <v>0.01</v>
      </c>
    </row>
    <row r="26" spans="1:5" x14ac:dyDescent="0.25">
      <c r="A26" s="123">
        <v>42341</v>
      </c>
      <c r="B26">
        <v>29.5</v>
      </c>
      <c r="C26">
        <v>8.1999999999999993</v>
      </c>
      <c r="D26">
        <v>0</v>
      </c>
      <c r="E26">
        <v>0.01</v>
      </c>
    </row>
    <row r="27" spans="1:5" x14ac:dyDescent="0.25">
      <c r="A27" s="123">
        <v>42340</v>
      </c>
      <c r="B27">
        <v>24.5</v>
      </c>
      <c r="C27">
        <v>2</v>
      </c>
      <c r="D27">
        <v>0</v>
      </c>
      <c r="E27">
        <v>0</v>
      </c>
    </row>
    <row r="28" spans="1:5" x14ac:dyDescent="0.25">
      <c r="A28" s="123">
        <v>42339</v>
      </c>
      <c r="B28">
        <v>23.2</v>
      </c>
      <c r="C28">
        <v>1.6</v>
      </c>
      <c r="D28">
        <v>0.24</v>
      </c>
      <c r="E28">
        <v>0.02</v>
      </c>
    </row>
    <row r="29" spans="1:5" x14ac:dyDescent="0.25">
      <c r="A29" s="123">
        <v>42338</v>
      </c>
      <c r="B29">
        <v>31.3</v>
      </c>
      <c r="C29">
        <v>5.9</v>
      </c>
      <c r="D29">
        <v>0.27</v>
      </c>
      <c r="E29">
        <v>0.02</v>
      </c>
    </row>
    <row r="30" spans="1:5" x14ac:dyDescent="0.25">
      <c r="A30" s="123">
        <v>42337</v>
      </c>
      <c r="B30">
        <v>23.2</v>
      </c>
      <c r="C30">
        <v>1.9</v>
      </c>
      <c r="D30">
        <v>0</v>
      </c>
      <c r="E30">
        <v>0.01</v>
      </c>
    </row>
    <row r="31" spans="1:5" x14ac:dyDescent="0.25">
      <c r="A31" s="123">
        <v>42336</v>
      </c>
      <c r="B31">
        <v>24.9</v>
      </c>
      <c r="C31">
        <v>5.8</v>
      </c>
      <c r="D31">
        <v>0</v>
      </c>
      <c r="E31">
        <v>0.01</v>
      </c>
    </row>
    <row r="32" spans="1:5" x14ac:dyDescent="0.25">
      <c r="A32" s="123">
        <v>42335</v>
      </c>
      <c r="B32">
        <v>30.3</v>
      </c>
      <c r="C32">
        <v>14.6</v>
      </c>
      <c r="D32">
        <v>0</v>
      </c>
      <c r="E32">
        <v>0.05</v>
      </c>
    </row>
    <row r="33" spans="1:8" x14ac:dyDescent="0.25">
      <c r="A33" s="123">
        <v>42334</v>
      </c>
      <c r="B33">
        <v>31.4</v>
      </c>
      <c r="C33">
        <v>23.8</v>
      </c>
      <c r="D33">
        <v>0</v>
      </c>
      <c r="E33">
        <v>0.05</v>
      </c>
    </row>
    <row r="34" spans="1:8" x14ac:dyDescent="0.25">
      <c r="A34" s="123">
        <v>42333</v>
      </c>
      <c r="B34">
        <v>46</v>
      </c>
      <c r="C34">
        <v>20.2</v>
      </c>
      <c r="D34">
        <v>0.2</v>
      </c>
      <c r="E34">
        <v>0.02</v>
      </c>
    </row>
    <row r="35" spans="1:8" x14ac:dyDescent="0.25">
      <c r="A35" s="123">
        <v>42332</v>
      </c>
      <c r="B35">
        <v>41.7</v>
      </c>
      <c r="C35">
        <v>17.5</v>
      </c>
      <c r="D35">
        <v>0</v>
      </c>
      <c r="E35">
        <v>0.02</v>
      </c>
    </row>
    <row r="36" spans="1:8" x14ac:dyDescent="0.25">
      <c r="A36" s="123">
        <v>42331</v>
      </c>
      <c r="B36">
        <v>44.5</v>
      </c>
      <c r="C36">
        <v>15.6</v>
      </c>
      <c r="D36">
        <v>0</v>
      </c>
      <c r="E36">
        <v>0.03</v>
      </c>
    </row>
    <row r="37" spans="1:8" x14ac:dyDescent="0.25">
      <c r="A37" s="123">
        <v>42330</v>
      </c>
      <c r="B37">
        <v>45.5</v>
      </c>
      <c r="C37">
        <v>14.6</v>
      </c>
      <c r="D37">
        <v>0</v>
      </c>
      <c r="E37">
        <v>0.03</v>
      </c>
    </row>
    <row r="38" spans="1:8" x14ac:dyDescent="0.25">
      <c r="A38" s="123">
        <v>42329</v>
      </c>
      <c r="B38">
        <v>42</v>
      </c>
      <c r="C38">
        <v>15.2</v>
      </c>
      <c r="D38">
        <v>0</v>
      </c>
      <c r="E38">
        <v>0.03</v>
      </c>
    </row>
    <row r="39" spans="1:8" x14ac:dyDescent="0.25">
      <c r="A39" s="123">
        <v>42328</v>
      </c>
      <c r="B39">
        <v>48</v>
      </c>
      <c r="C39">
        <v>21.6</v>
      </c>
      <c r="D39">
        <v>0.09</v>
      </c>
      <c r="E39">
        <v>0.04</v>
      </c>
    </row>
    <row r="40" spans="1:8" x14ac:dyDescent="0.25">
      <c r="A40" s="123">
        <v>42327</v>
      </c>
      <c r="B40">
        <v>46</v>
      </c>
      <c r="C40">
        <v>30.4</v>
      </c>
      <c r="D40">
        <v>0.06</v>
      </c>
      <c r="E40">
        <v>0.02</v>
      </c>
    </row>
    <row r="46" spans="1:8" ht="12.75" customHeight="1" x14ac:dyDescent="0.25">
      <c r="A46" s="6" t="s">
        <v>1267</v>
      </c>
      <c r="B46" s="6"/>
      <c r="C46" s="6"/>
      <c r="D46" s="6"/>
      <c r="E46" s="6"/>
      <c r="F46" s="6"/>
      <c r="G46" s="6"/>
      <c r="H46" s="6"/>
    </row>
    <row r="47" spans="1:8" ht="13.2" customHeight="1" x14ac:dyDescent="0.25">
      <c r="A47" s="6" t="s">
        <v>3509</v>
      </c>
      <c r="B47" s="115" t="s">
        <v>1308</v>
      </c>
      <c r="C47" s="115" t="s">
        <v>1309</v>
      </c>
      <c r="D47" s="115" t="s">
        <v>1309</v>
      </c>
      <c r="E47" s="115" t="s">
        <v>1310</v>
      </c>
      <c r="F47" s="115" t="s">
        <v>1311</v>
      </c>
      <c r="G47" s="115" t="s">
        <v>1232</v>
      </c>
      <c r="H47" s="115" t="s">
        <v>1312</v>
      </c>
    </row>
    <row r="48" spans="1:8" x14ac:dyDescent="0.25">
      <c r="A48" s="6"/>
      <c r="B48" s="115" t="s">
        <v>1313</v>
      </c>
      <c r="C48" s="115" t="s">
        <v>1314</v>
      </c>
      <c r="D48" s="115" t="s">
        <v>1315</v>
      </c>
      <c r="E48" s="115" t="s">
        <v>1231</v>
      </c>
      <c r="F48" s="115" t="s">
        <v>1316</v>
      </c>
      <c r="G48" s="115" t="s">
        <v>1235</v>
      </c>
      <c r="H48" s="115" t="s">
        <v>1317</v>
      </c>
    </row>
    <row r="49" spans="1:8" x14ac:dyDescent="0.25">
      <c r="A49" s="6"/>
      <c r="B49" s="115" t="s">
        <v>1318</v>
      </c>
      <c r="C49" s="115" t="s">
        <v>1319</v>
      </c>
      <c r="D49" s="115" t="s">
        <v>1320</v>
      </c>
      <c r="E49" s="115" t="s">
        <v>1234</v>
      </c>
      <c r="F49" s="115" t="s">
        <v>1321</v>
      </c>
      <c r="G49" s="115"/>
      <c r="H49" s="115" t="s">
        <v>1322</v>
      </c>
    </row>
    <row r="50" spans="1:8" x14ac:dyDescent="0.25">
      <c r="A50" s="127">
        <v>42358.75</v>
      </c>
      <c r="B50" s="126">
        <v>0</v>
      </c>
      <c r="C50" s="126">
        <v>1.2</v>
      </c>
      <c r="D50" s="126">
        <v>306</v>
      </c>
      <c r="E50" s="126">
        <v>32.4</v>
      </c>
      <c r="F50" s="126">
        <v>95</v>
      </c>
      <c r="G50" s="126">
        <v>0</v>
      </c>
      <c r="H50" s="126">
        <v>29.94</v>
      </c>
    </row>
    <row r="51" spans="1:8" x14ac:dyDescent="0.25">
      <c r="A51" s="127">
        <v>42358.708333333299</v>
      </c>
      <c r="B51" s="126">
        <v>24</v>
      </c>
      <c r="C51" s="126">
        <v>2</v>
      </c>
      <c r="D51" s="126">
        <v>129</v>
      </c>
      <c r="E51" s="126">
        <v>33</v>
      </c>
      <c r="F51" s="126">
        <v>94</v>
      </c>
      <c r="G51" s="126">
        <v>0</v>
      </c>
      <c r="H51" s="126">
        <v>29.92</v>
      </c>
    </row>
    <row r="52" spans="1:8" x14ac:dyDescent="0.25">
      <c r="A52" s="127">
        <v>42358.666666666701</v>
      </c>
      <c r="B52" s="126">
        <v>56</v>
      </c>
      <c r="C52" s="126">
        <v>4.5</v>
      </c>
      <c r="D52" s="126">
        <v>82</v>
      </c>
      <c r="E52" s="126">
        <v>33</v>
      </c>
      <c r="F52" s="126">
        <v>95</v>
      </c>
      <c r="G52" s="126">
        <v>0</v>
      </c>
      <c r="H52" s="126">
        <v>29.92</v>
      </c>
    </row>
    <row r="53" spans="1:8" x14ac:dyDescent="0.25">
      <c r="A53" s="127">
        <v>42358.625</v>
      </c>
      <c r="B53" s="126">
        <v>131</v>
      </c>
      <c r="C53" s="126">
        <v>4.4000000000000004</v>
      </c>
      <c r="D53" s="126">
        <v>33</v>
      </c>
      <c r="E53" s="126">
        <v>34.299999999999997</v>
      </c>
      <c r="F53" s="126">
        <v>93</v>
      </c>
      <c r="G53" s="126">
        <v>0</v>
      </c>
      <c r="H53" s="126">
        <v>29.92</v>
      </c>
    </row>
    <row r="54" spans="1:8" x14ac:dyDescent="0.25">
      <c r="A54" s="127">
        <v>42358.583333333299</v>
      </c>
      <c r="B54" s="126">
        <v>223</v>
      </c>
      <c r="C54" s="126">
        <v>2.5</v>
      </c>
      <c r="D54" s="126">
        <v>34</v>
      </c>
      <c r="E54" s="126">
        <v>35.6</v>
      </c>
      <c r="F54" s="126">
        <v>86</v>
      </c>
      <c r="G54" s="126">
        <v>0</v>
      </c>
      <c r="H54" s="126">
        <v>29.92</v>
      </c>
    </row>
    <row r="55" spans="1:8" x14ac:dyDescent="0.25">
      <c r="A55" s="127">
        <v>42358.541666666701</v>
      </c>
      <c r="B55" s="126">
        <v>230</v>
      </c>
      <c r="C55" s="126">
        <v>2.5</v>
      </c>
      <c r="D55" s="126">
        <v>68</v>
      </c>
      <c r="E55" s="126">
        <v>34.9</v>
      </c>
      <c r="F55" s="126">
        <v>90</v>
      </c>
      <c r="G55" s="126">
        <v>0</v>
      </c>
      <c r="H55" s="126">
        <v>29.92</v>
      </c>
    </row>
    <row r="56" spans="1:8" x14ac:dyDescent="0.25">
      <c r="A56" s="127">
        <v>42358.5</v>
      </c>
      <c r="B56" s="126">
        <v>199</v>
      </c>
      <c r="C56" s="126">
        <v>2.1</v>
      </c>
      <c r="D56" s="126">
        <v>50</v>
      </c>
      <c r="E56" s="126">
        <v>33.700000000000003</v>
      </c>
      <c r="F56" s="126">
        <v>96</v>
      </c>
      <c r="G56" s="126">
        <v>0</v>
      </c>
      <c r="H56" s="126">
        <v>29.93</v>
      </c>
    </row>
    <row r="57" spans="1:8" x14ac:dyDescent="0.25">
      <c r="A57" s="127">
        <v>42358.458333333299</v>
      </c>
      <c r="B57" s="126">
        <v>59</v>
      </c>
      <c r="C57" s="126">
        <v>0.6</v>
      </c>
      <c r="D57" s="126">
        <v>121</v>
      </c>
      <c r="E57" s="126">
        <v>33.200000000000003</v>
      </c>
      <c r="F57" s="126">
        <v>98</v>
      </c>
      <c r="G57" s="126">
        <v>0</v>
      </c>
      <c r="H57" s="126">
        <v>29.94</v>
      </c>
    </row>
    <row r="58" spans="1:8" x14ac:dyDescent="0.25">
      <c r="A58" s="127">
        <v>42358.416666666701</v>
      </c>
      <c r="B58" s="126">
        <v>29</v>
      </c>
      <c r="C58" s="126">
        <v>1.3</v>
      </c>
      <c r="D58" s="126">
        <v>223</v>
      </c>
      <c r="E58" s="126">
        <v>32.4</v>
      </c>
      <c r="F58" s="126">
        <v>99</v>
      </c>
      <c r="G58" s="126">
        <v>0</v>
      </c>
      <c r="H58" s="126">
        <v>29.92</v>
      </c>
    </row>
    <row r="59" spans="1:8" x14ac:dyDescent="0.25">
      <c r="A59" s="127">
        <v>42358.375</v>
      </c>
      <c r="B59" s="126">
        <v>15</v>
      </c>
      <c r="C59" s="126">
        <v>0</v>
      </c>
      <c r="D59" s="126">
        <v>192</v>
      </c>
      <c r="E59" s="126">
        <v>31.8</v>
      </c>
      <c r="F59" s="126">
        <v>100</v>
      </c>
      <c r="G59" s="126">
        <v>0</v>
      </c>
      <c r="H59" s="126">
        <v>29.9</v>
      </c>
    </row>
    <row r="60" spans="1:8" x14ac:dyDescent="0.25">
      <c r="A60" s="127">
        <v>42358.333333333299</v>
      </c>
      <c r="B60" s="126">
        <v>0</v>
      </c>
      <c r="C60" s="126">
        <v>0</v>
      </c>
      <c r="D60" s="126">
        <v>0</v>
      </c>
      <c r="E60" s="126">
        <v>31.5</v>
      </c>
      <c r="F60" s="126">
        <v>100</v>
      </c>
      <c r="G60" s="126">
        <v>0</v>
      </c>
      <c r="H60" s="126">
        <v>29.89</v>
      </c>
    </row>
    <row r="61" spans="1:8" x14ac:dyDescent="0.25">
      <c r="A61" s="127">
        <v>42358.291666666701</v>
      </c>
      <c r="B61" s="126">
        <v>0</v>
      </c>
      <c r="C61" s="126">
        <v>2</v>
      </c>
      <c r="D61" s="126">
        <v>161</v>
      </c>
      <c r="E61" s="126">
        <v>31.4</v>
      </c>
      <c r="F61" s="126">
        <v>99</v>
      </c>
      <c r="G61" s="126">
        <v>0</v>
      </c>
      <c r="H61" s="126">
        <v>29.88</v>
      </c>
    </row>
    <row r="62" spans="1:8" x14ac:dyDescent="0.25">
      <c r="A62" s="127">
        <v>42358.25</v>
      </c>
      <c r="B62" s="126">
        <v>0</v>
      </c>
      <c r="C62" s="126">
        <v>3.1</v>
      </c>
      <c r="D62" s="126">
        <v>197</v>
      </c>
      <c r="E62" s="126">
        <v>31.4</v>
      </c>
      <c r="F62" s="126">
        <v>99</v>
      </c>
      <c r="G62" s="126">
        <v>0</v>
      </c>
      <c r="H62" s="126">
        <v>29.87</v>
      </c>
    </row>
    <row r="63" spans="1:8" x14ac:dyDescent="0.25">
      <c r="A63" s="127">
        <v>42358.208333333299</v>
      </c>
      <c r="B63" s="126">
        <v>0</v>
      </c>
      <c r="C63" s="126">
        <v>2.1</v>
      </c>
      <c r="D63" s="126">
        <v>180</v>
      </c>
      <c r="E63" s="126">
        <v>31.5</v>
      </c>
      <c r="F63" s="126">
        <v>98</v>
      </c>
      <c r="G63" s="126">
        <v>0</v>
      </c>
      <c r="H63" s="126">
        <v>29.87</v>
      </c>
    </row>
    <row r="64" spans="1:8" x14ac:dyDescent="0.25">
      <c r="A64" s="127">
        <v>42358.166666666701</v>
      </c>
      <c r="B64" s="126">
        <v>0</v>
      </c>
      <c r="C64" s="126">
        <v>1.6</v>
      </c>
      <c r="D64" s="126">
        <v>153</v>
      </c>
      <c r="E64" s="126">
        <v>31.8</v>
      </c>
      <c r="F64" s="126">
        <v>93</v>
      </c>
      <c r="G64" s="126">
        <v>0</v>
      </c>
      <c r="H64" s="126">
        <v>29.87</v>
      </c>
    </row>
    <row r="65" spans="1:8" x14ac:dyDescent="0.25">
      <c r="A65" s="127">
        <v>42358.125</v>
      </c>
      <c r="B65" s="126">
        <v>0</v>
      </c>
      <c r="C65" s="126">
        <v>4.5</v>
      </c>
      <c r="D65" s="126">
        <v>265</v>
      </c>
      <c r="E65" s="126">
        <v>31.9</v>
      </c>
      <c r="F65" s="126">
        <v>91</v>
      </c>
      <c r="G65" s="126">
        <v>0</v>
      </c>
      <c r="H65" s="126">
        <v>29.86</v>
      </c>
    </row>
    <row r="66" spans="1:8" x14ac:dyDescent="0.25">
      <c r="A66" s="127">
        <v>42358.083333333299</v>
      </c>
      <c r="B66" s="126">
        <v>0</v>
      </c>
      <c r="C66" s="126">
        <v>3</v>
      </c>
      <c r="D66" s="126">
        <v>90</v>
      </c>
      <c r="E66" s="126">
        <v>34.4</v>
      </c>
      <c r="F66" s="126">
        <v>85</v>
      </c>
      <c r="G66" s="126">
        <v>0</v>
      </c>
      <c r="H66" s="126">
        <v>29.86</v>
      </c>
    </row>
    <row r="67" spans="1:8" x14ac:dyDescent="0.25">
      <c r="A67" s="127">
        <v>42358.041666666701</v>
      </c>
      <c r="B67" s="126">
        <v>0</v>
      </c>
      <c r="C67" s="126">
        <v>5.6</v>
      </c>
      <c r="D67" s="126">
        <v>18</v>
      </c>
      <c r="E67" s="126">
        <v>32.1</v>
      </c>
      <c r="F67" s="126">
        <v>85</v>
      </c>
      <c r="G67" s="126">
        <v>0</v>
      </c>
      <c r="H67" s="126">
        <v>29.85</v>
      </c>
    </row>
    <row r="68" spans="1:8" x14ac:dyDescent="0.25">
      <c r="A68" s="127">
        <v>42358</v>
      </c>
      <c r="B68" s="126">
        <v>0</v>
      </c>
      <c r="C68" s="126">
        <v>4.3</v>
      </c>
      <c r="D68" s="126">
        <v>177</v>
      </c>
      <c r="E68" s="126">
        <v>34.799999999999997</v>
      </c>
      <c r="F68" s="126">
        <v>83</v>
      </c>
      <c r="G68" s="126">
        <v>0</v>
      </c>
      <c r="H68" s="126">
        <v>29.84</v>
      </c>
    </row>
    <row r="69" spans="1:8" x14ac:dyDescent="0.25">
      <c r="A69" s="127">
        <v>42357.958333333299</v>
      </c>
      <c r="B69" s="126">
        <v>0</v>
      </c>
      <c r="C69" s="126">
        <v>8</v>
      </c>
      <c r="D69" s="126">
        <v>109</v>
      </c>
      <c r="E69" s="126">
        <v>34.9</v>
      </c>
      <c r="F69" s="126">
        <v>79</v>
      </c>
      <c r="G69" s="126">
        <v>0</v>
      </c>
      <c r="H69" s="126">
        <v>29.84</v>
      </c>
    </row>
    <row r="70" spans="1:8" x14ac:dyDescent="0.25">
      <c r="A70" s="127">
        <v>42357.916666666701</v>
      </c>
      <c r="B70" s="126">
        <v>0</v>
      </c>
      <c r="C70" s="126">
        <v>3</v>
      </c>
      <c r="D70" s="126">
        <v>73</v>
      </c>
      <c r="E70" s="126">
        <v>29.2</v>
      </c>
      <c r="F70" s="126">
        <v>89</v>
      </c>
      <c r="G70" s="126">
        <v>0</v>
      </c>
      <c r="H70" s="126">
        <v>29.86</v>
      </c>
    </row>
    <row r="71" spans="1:8" x14ac:dyDescent="0.25">
      <c r="A71" s="127">
        <v>42357.875</v>
      </c>
      <c r="B71" s="126">
        <v>0</v>
      </c>
      <c r="C71" s="126">
        <v>2.2000000000000002</v>
      </c>
      <c r="D71" s="126">
        <v>182</v>
      </c>
      <c r="E71" s="126">
        <v>28.7</v>
      </c>
      <c r="F71" s="126">
        <v>91</v>
      </c>
      <c r="G71" s="126">
        <v>0</v>
      </c>
      <c r="H71" s="126">
        <v>29.85</v>
      </c>
    </row>
    <row r="72" spans="1:8" x14ac:dyDescent="0.25">
      <c r="A72" s="127">
        <v>42357.833333333299</v>
      </c>
      <c r="B72" s="126">
        <v>0</v>
      </c>
      <c r="C72" s="126">
        <v>2.5</v>
      </c>
      <c r="D72" s="126">
        <v>11</v>
      </c>
      <c r="E72" s="126">
        <v>28.3</v>
      </c>
      <c r="F72" s="126">
        <v>92</v>
      </c>
      <c r="G72" s="126">
        <v>0</v>
      </c>
      <c r="H72" s="126">
        <v>29.84</v>
      </c>
    </row>
    <row r="73" spans="1:8" x14ac:dyDescent="0.25">
      <c r="A73" s="127">
        <v>42357.791666666701</v>
      </c>
      <c r="B73" s="126">
        <v>0</v>
      </c>
      <c r="C73" s="126">
        <v>2</v>
      </c>
      <c r="D73" s="126">
        <v>324</v>
      </c>
      <c r="E73" s="126">
        <v>28.5</v>
      </c>
      <c r="F73" s="126">
        <v>91</v>
      </c>
      <c r="G73" s="126">
        <v>0</v>
      </c>
      <c r="H73" s="126">
        <v>29.84</v>
      </c>
    </row>
  </sheetData>
  <mergeCells count="2">
    <mergeCell ref="A46:H46"/>
    <mergeCell ref="A47:A49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J215"/>
  <sheetViews>
    <sheetView zoomScaleNormal="100" workbookViewId="0">
      <selection activeCell="C20" activeCellId="1" sqref="A202:XFD202 C20"/>
    </sheetView>
  </sheetViews>
  <sheetFormatPr defaultColWidth="9.109375" defaultRowHeight="13.2" x14ac:dyDescent="0.25"/>
  <cols>
    <col min="1" max="2" width="9.109375" style="128"/>
    <col min="3" max="3" width="21.6640625" style="129" customWidth="1"/>
    <col min="4" max="8" width="9.109375" style="128"/>
    <col min="9" max="9" width="25.5546875" style="128" customWidth="1"/>
    <col min="10" max="10" width="27.44140625" style="128" customWidth="1"/>
    <col min="11" max="1024" width="9.109375" style="128"/>
  </cols>
  <sheetData>
    <row r="1" spans="1:10" x14ac:dyDescent="0.25">
      <c r="A1" s="128" t="s">
        <v>1</v>
      </c>
      <c r="B1" s="128" t="s">
        <v>2</v>
      </c>
      <c r="C1" s="130" t="s">
        <v>3</v>
      </c>
      <c r="D1" s="128" t="s">
        <v>3510</v>
      </c>
      <c r="E1" s="128" t="s">
        <v>3511</v>
      </c>
    </row>
    <row r="2" spans="1:10" x14ac:dyDescent="0.25">
      <c r="A2" s="128">
        <v>106</v>
      </c>
      <c r="B2" s="128">
        <v>15</v>
      </c>
      <c r="C2" s="130" t="s">
        <v>26</v>
      </c>
      <c r="D2" s="128" t="s">
        <v>3512</v>
      </c>
    </row>
    <row r="3" spans="1:10" x14ac:dyDescent="0.25">
      <c r="A3" s="128">
        <v>108</v>
      </c>
      <c r="B3" s="128">
        <v>38</v>
      </c>
      <c r="C3" s="130" t="s">
        <v>38</v>
      </c>
      <c r="D3" s="128" t="s">
        <v>3512</v>
      </c>
    </row>
    <row r="4" spans="1:10" x14ac:dyDescent="0.25">
      <c r="A4" s="128">
        <v>148</v>
      </c>
      <c r="B4" s="128">
        <v>64</v>
      </c>
      <c r="C4" s="130" t="s">
        <v>53</v>
      </c>
      <c r="D4" s="128" t="s">
        <v>3512</v>
      </c>
      <c r="I4" s="131" t="s">
        <v>3513</v>
      </c>
      <c r="J4" s="132" t="s">
        <v>3514</v>
      </c>
    </row>
    <row r="5" spans="1:10" x14ac:dyDescent="0.25">
      <c r="A5" s="128">
        <v>204</v>
      </c>
      <c r="B5" s="128">
        <v>88</v>
      </c>
      <c r="C5" s="130" t="s">
        <v>61</v>
      </c>
      <c r="D5" s="128" t="s">
        <v>3512</v>
      </c>
      <c r="I5" s="51" t="s">
        <v>26</v>
      </c>
      <c r="J5" s="133" t="s">
        <v>57</v>
      </c>
    </row>
    <row r="6" spans="1:10" x14ac:dyDescent="0.25">
      <c r="A6" s="128">
        <v>223</v>
      </c>
      <c r="B6" s="128">
        <v>250</v>
      </c>
      <c r="C6" s="130" t="s">
        <v>88</v>
      </c>
      <c r="D6" s="128" t="s">
        <v>3512</v>
      </c>
      <c r="I6" s="51" t="s">
        <v>38</v>
      </c>
      <c r="J6" s="133" t="s">
        <v>161</v>
      </c>
    </row>
    <row r="7" spans="1:10" x14ac:dyDescent="0.25">
      <c r="A7" s="128">
        <v>328</v>
      </c>
      <c r="B7" s="128">
        <v>395</v>
      </c>
      <c r="C7" s="130" t="s">
        <v>99</v>
      </c>
      <c r="D7" s="128" t="s">
        <v>3512</v>
      </c>
      <c r="I7" s="51" t="s">
        <v>53</v>
      </c>
      <c r="J7" s="133" t="s">
        <v>172</v>
      </c>
    </row>
    <row r="8" spans="1:10" x14ac:dyDescent="0.25">
      <c r="A8" s="128">
        <v>389</v>
      </c>
      <c r="B8" s="128">
        <v>433</v>
      </c>
      <c r="C8" s="130" t="s">
        <v>107</v>
      </c>
      <c r="D8" s="128" t="s">
        <v>3512</v>
      </c>
      <c r="I8" s="51" t="s">
        <v>61</v>
      </c>
      <c r="J8" s="133" t="s">
        <v>196</v>
      </c>
    </row>
    <row r="9" spans="1:10" x14ac:dyDescent="0.25">
      <c r="A9" s="128">
        <v>583</v>
      </c>
      <c r="B9" s="128">
        <v>657</v>
      </c>
      <c r="C9" s="130" t="s">
        <v>136</v>
      </c>
      <c r="D9" s="128" t="s">
        <v>3512</v>
      </c>
      <c r="I9" s="51" t="s">
        <v>88</v>
      </c>
      <c r="J9" s="133" t="s">
        <v>199</v>
      </c>
    </row>
    <row r="10" spans="1:10" x14ac:dyDescent="0.25">
      <c r="A10" s="128">
        <v>193</v>
      </c>
      <c r="B10" s="128">
        <v>75</v>
      </c>
      <c r="C10" s="130" t="s">
        <v>57</v>
      </c>
      <c r="E10" s="128" t="s">
        <v>3515</v>
      </c>
      <c r="I10" s="51" t="s">
        <v>99</v>
      </c>
      <c r="J10" s="134"/>
    </row>
    <row r="11" spans="1:10" x14ac:dyDescent="0.25">
      <c r="A11" s="128">
        <v>678</v>
      </c>
      <c r="B11" s="128">
        <v>792</v>
      </c>
      <c r="C11" s="130" t="s">
        <v>161</v>
      </c>
      <c r="E11" s="128" t="s">
        <v>3515</v>
      </c>
      <c r="I11" s="51" t="s">
        <v>107</v>
      </c>
      <c r="J11" s="134"/>
    </row>
    <row r="12" spans="1:10" x14ac:dyDescent="0.25">
      <c r="A12" s="128">
        <v>793</v>
      </c>
      <c r="B12" s="128">
        <v>877</v>
      </c>
      <c r="C12" s="130" t="s">
        <v>172</v>
      </c>
      <c r="E12" s="128" t="s">
        <v>3515</v>
      </c>
      <c r="I12" s="135" t="s">
        <v>136</v>
      </c>
      <c r="J12" s="136"/>
    </row>
    <row r="13" spans="1:10" x14ac:dyDescent="0.25">
      <c r="A13" s="128">
        <v>858</v>
      </c>
      <c r="B13" s="128">
        <v>964</v>
      </c>
      <c r="C13" s="130" t="s">
        <v>196</v>
      </c>
      <c r="E13" s="128" t="s">
        <v>3515</v>
      </c>
    </row>
    <row r="14" spans="1:10" x14ac:dyDescent="0.25">
      <c r="A14" s="128">
        <v>864</v>
      </c>
      <c r="B14" s="128">
        <v>972</v>
      </c>
      <c r="C14" s="130" t="s">
        <v>199</v>
      </c>
      <c r="E14" s="128" t="s">
        <v>3515</v>
      </c>
    </row>
    <row r="15" spans="1:10" x14ac:dyDescent="0.25">
      <c r="A15" s="128">
        <v>99</v>
      </c>
      <c r="B15" s="128">
        <v>6</v>
      </c>
      <c r="C15" s="130" t="s">
        <v>22</v>
      </c>
    </row>
    <row r="16" spans="1:10" x14ac:dyDescent="0.25">
      <c r="A16" s="128">
        <v>101</v>
      </c>
      <c r="B16" s="128">
        <v>10</v>
      </c>
      <c r="C16" s="130" t="s">
        <v>23</v>
      </c>
    </row>
    <row r="17" spans="1:3" x14ac:dyDescent="0.25">
      <c r="A17" s="128">
        <v>102</v>
      </c>
      <c r="B17" s="128">
        <v>11</v>
      </c>
      <c r="C17" s="130" t="s">
        <v>24</v>
      </c>
    </row>
    <row r="18" spans="1:3" x14ac:dyDescent="0.25">
      <c r="A18" s="128">
        <v>106.5</v>
      </c>
      <c r="B18" s="128">
        <v>14</v>
      </c>
      <c r="C18" s="130" t="s">
        <v>25</v>
      </c>
    </row>
    <row r="19" spans="1:3" x14ac:dyDescent="0.25">
      <c r="A19" s="128">
        <v>95</v>
      </c>
      <c r="B19" s="128">
        <v>17</v>
      </c>
      <c r="C19" s="130" t="s">
        <v>27</v>
      </c>
    </row>
    <row r="20" spans="1:3" x14ac:dyDescent="0.25">
      <c r="A20" s="128">
        <v>93</v>
      </c>
      <c r="B20" s="128">
        <v>18</v>
      </c>
      <c r="C20" s="130" t="s">
        <v>28</v>
      </c>
    </row>
    <row r="21" spans="1:3" x14ac:dyDescent="0.25">
      <c r="A21" s="128">
        <v>107</v>
      </c>
      <c r="B21" s="128">
        <v>22</v>
      </c>
      <c r="C21" s="130" t="s">
        <v>29</v>
      </c>
    </row>
    <row r="22" spans="1:3" x14ac:dyDescent="0.25">
      <c r="A22" s="128">
        <v>121</v>
      </c>
      <c r="B22" s="128">
        <v>23</v>
      </c>
      <c r="C22" s="130" t="s">
        <v>31</v>
      </c>
    </row>
    <row r="23" spans="1:3" x14ac:dyDescent="0.25">
      <c r="A23" s="128">
        <v>123</v>
      </c>
      <c r="B23" s="128">
        <v>26</v>
      </c>
      <c r="C23" s="130" t="s">
        <v>32</v>
      </c>
    </row>
    <row r="24" spans="1:3" x14ac:dyDescent="0.25">
      <c r="A24" s="128">
        <v>113</v>
      </c>
      <c r="B24" s="128">
        <v>28</v>
      </c>
      <c r="C24" s="130" t="s">
        <v>33</v>
      </c>
    </row>
    <row r="25" spans="1:3" x14ac:dyDescent="0.25">
      <c r="A25" s="128">
        <v>118</v>
      </c>
      <c r="B25" s="128">
        <v>31</v>
      </c>
      <c r="C25" s="130" t="s">
        <v>34</v>
      </c>
    </row>
    <row r="26" spans="1:3" x14ac:dyDescent="0.25">
      <c r="A26" s="128">
        <v>119</v>
      </c>
      <c r="B26" s="128">
        <v>32</v>
      </c>
      <c r="C26" s="130" t="s">
        <v>35</v>
      </c>
    </row>
    <row r="27" spans="1:3" x14ac:dyDescent="0.25">
      <c r="A27" s="128">
        <v>120</v>
      </c>
      <c r="B27" s="128">
        <v>33</v>
      </c>
      <c r="C27" s="130" t="s">
        <v>36</v>
      </c>
    </row>
    <row r="28" spans="1:3" x14ac:dyDescent="0.25">
      <c r="A28" s="128">
        <v>116</v>
      </c>
      <c r="B28" s="128">
        <v>35</v>
      </c>
      <c r="C28" s="130" t="s">
        <v>37</v>
      </c>
    </row>
    <row r="29" spans="1:3" x14ac:dyDescent="0.25">
      <c r="A29" s="128">
        <v>125</v>
      </c>
      <c r="B29" s="128">
        <v>39</v>
      </c>
      <c r="C29" s="130" t="s">
        <v>39</v>
      </c>
    </row>
    <row r="30" spans="1:3" x14ac:dyDescent="0.25">
      <c r="A30" s="128">
        <v>126</v>
      </c>
      <c r="B30" s="128">
        <v>40</v>
      </c>
      <c r="C30" s="130" t="s">
        <v>40</v>
      </c>
    </row>
    <row r="31" spans="1:3" x14ac:dyDescent="0.25">
      <c r="A31" s="128">
        <v>127</v>
      </c>
      <c r="B31" s="128">
        <v>42</v>
      </c>
      <c r="C31" s="130" t="s">
        <v>41</v>
      </c>
    </row>
    <row r="32" spans="1:3" x14ac:dyDescent="0.25">
      <c r="A32" s="128">
        <v>129</v>
      </c>
      <c r="B32" s="128">
        <v>44</v>
      </c>
      <c r="C32" s="130" t="s">
        <v>42</v>
      </c>
    </row>
    <row r="33" spans="1:3" x14ac:dyDescent="0.25">
      <c r="A33" s="128">
        <v>130</v>
      </c>
      <c r="B33" s="128">
        <v>45</v>
      </c>
      <c r="C33" s="130" t="s">
        <v>43</v>
      </c>
    </row>
    <row r="34" spans="1:3" x14ac:dyDescent="0.25">
      <c r="A34" s="128">
        <v>136</v>
      </c>
      <c r="B34" s="128">
        <v>50</v>
      </c>
      <c r="C34" s="130" t="s">
        <v>44</v>
      </c>
    </row>
    <row r="35" spans="1:3" x14ac:dyDescent="0.25">
      <c r="A35" s="128">
        <v>140</v>
      </c>
      <c r="B35" s="128">
        <v>53</v>
      </c>
      <c r="C35" s="130" t="s">
        <v>45</v>
      </c>
    </row>
    <row r="36" spans="1:3" x14ac:dyDescent="0.25">
      <c r="A36" s="128">
        <v>137</v>
      </c>
      <c r="B36" s="128">
        <v>55</v>
      </c>
      <c r="C36" s="130" t="s">
        <v>46</v>
      </c>
    </row>
    <row r="37" spans="1:3" x14ac:dyDescent="0.25">
      <c r="A37" s="128">
        <v>143</v>
      </c>
      <c r="B37" s="128">
        <v>56</v>
      </c>
      <c r="C37" s="130" t="s">
        <v>47</v>
      </c>
    </row>
    <row r="38" spans="1:3" x14ac:dyDescent="0.25">
      <c r="A38" s="128">
        <v>141</v>
      </c>
      <c r="B38" s="128">
        <v>57</v>
      </c>
      <c r="C38" s="130" t="s">
        <v>48</v>
      </c>
    </row>
    <row r="39" spans="1:3" x14ac:dyDescent="0.25">
      <c r="A39" s="128">
        <v>142</v>
      </c>
      <c r="B39" s="128">
        <v>58</v>
      </c>
      <c r="C39" s="130" t="s">
        <v>49</v>
      </c>
    </row>
    <row r="40" spans="1:3" x14ac:dyDescent="0.25">
      <c r="A40" s="128">
        <v>145</v>
      </c>
      <c r="B40" s="128">
        <v>60</v>
      </c>
      <c r="C40" s="130" t="s">
        <v>50</v>
      </c>
    </row>
    <row r="41" spans="1:3" x14ac:dyDescent="0.25">
      <c r="A41" s="128">
        <v>146</v>
      </c>
      <c r="B41" s="128">
        <v>61</v>
      </c>
      <c r="C41" s="130" t="s">
        <v>51</v>
      </c>
    </row>
    <row r="42" spans="1:3" x14ac:dyDescent="0.25">
      <c r="A42" s="128">
        <v>147</v>
      </c>
      <c r="B42" s="128">
        <v>62</v>
      </c>
      <c r="C42" s="130" t="s">
        <v>52</v>
      </c>
    </row>
    <row r="43" spans="1:3" x14ac:dyDescent="0.25">
      <c r="A43" s="128">
        <v>209</v>
      </c>
      <c r="B43" s="128">
        <v>68</v>
      </c>
      <c r="C43" s="130" t="s">
        <v>54</v>
      </c>
    </row>
    <row r="44" spans="1:3" x14ac:dyDescent="0.25">
      <c r="A44" s="128">
        <v>192</v>
      </c>
      <c r="B44" s="128">
        <v>72</v>
      </c>
      <c r="C44" s="130" t="s">
        <v>55</v>
      </c>
    </row>
    <row r="45" spans="1:3" x14ac:dyDescent="0.25">
      <c r="A45" s="128">
        <v>190</v>
      </c>
      <c r="B45" s="128">
        <v>74</v>
      </c>
      <c r="C45" s="130" t="s">
        <v>56</v>
      </c>
    </row>
    <row r="46" spans="1:3" x14ac:dyDescent="0.25">
      <c r="A46" s="128">
        <v>199</v>
      </c>
      <c r="B46" s="128">
        <v>76</v>
      </c>
      <c r="C46" s="130" t="s">
        <v>58</v>
      </c>
    </row>
    <row r="47" spans="1:3" x14ac:dyDescent="0.25">
      <c r="A47" s="128">
        <v>195</v>
      </c>
      <c r="B47" s="128">
        <v>83</v>
      </c>
      <c r="C47" s="130" t="s">
        <v>59</v>
      </c>
    </row>
    <row r="48" spans="1:3" x14ac:dyDescent="0.25">
      <c r="A48" s="128">
        <v>203</v>
      </c>
      <c r="B48" s="128">
        <v>85</v>
      </c>
      <c r="C48" s="130" t="s">
        <v>60</v>
      </c>
    </row>
    <row r="49" spans="1:3" x14ac:dyDescent="0.25">
      <c r="A49" s="128">
        <v>7</v>
      </c>
      <c r="B49" s="128">
        <v>95</v>
      </c>
      <c r="C49" s="130" t="s">
        <v>62</v>
      </c>
    </row>
    <row r="50" spans="1:3" x14ac:dyDescent="0.25">
      <c r="A50" s="128">
        <v>10</v>
      </c>
      <c r="B50" s="128">
        <v>98</v>
      </c>
      <c r="C50" s="130" t="s">
        <v>63</v>
      </c>
    </row>
    <row r="51" spans="1:3" x14ac:dyDescent="0.25">
      <c r="A51" s="128">
        <v>12</v>
      </c>
      <c r="B51" s="128">
        <v>100</v>
      </c>
      <c r="C51" s="130" t="s">
        <v>64</v>
      </c>
    </row>
    <row r="52" spans="1:3" x14ac:dyDescent="0.25">
      <c r="A52" s="128">
        <v>61</v>
      </c>
      <c r="B52" s="128">
        <v>171</v>
      </c>
      <c r="C52" s="130" t="s">
        <v>65</v>
      </c>
    </row>
    <row r="53" spans="1:3" x14ac:dyDescent="0.25">
      <c r="A53" s="128">
        <v>58</v>
      </c>
      <c r="B53" s="128">
        <v>176</v>
      </c>
      <c r="C53" s="130" t="s">
        <v>66</v>
      </c>
    </row>
    <row r="54" spans="1:3" x14ac:dyDescent="0.25">
      <c r="A54" s="128">
        <v>68</v>
      </c>
      <c r="B54" s="128">
        <v>178</v>
      </c>
      <c r="C54" s="130" t="s">
        <v>67</v>
      </c>
    </row>
    <row r="55" spans="1:3" x14ac:dyDescent="0.25">
      <c r="A55" s="128">
        <v>70</v>
      </c>
      <c r="B55" s="128">
        <v>182</v>
      </c>
      <c r="C55" s="130" t="s">
        <v>68</v>
      </c>
    </row>
    <row r="56" spans="1:3" x14ac:dyDescent="0.25">
      <c r="A56" s="128">
        <v>71</v>
      </c>
      <c r="B56" s="128">
        <v>184</v>
      </c>
      <c r="C56" s="130" t="s">
        <v>69</v>
      </c>
    </row>
    <row r="57" spans="1:3" x14ac:dyDescent="0.25">
      <c r="A57" s="128">
        <v>81</v>
      </c>
      <c r="B57" s="128">
        <v>196</v>
      </c>
      <c r="C57" s="130" t="s">
        <v>70</v>
      </c>
    </row>
    <row r="58" spans="1:3" x14ac:dyDescent="0.25">
      <c r="A58" s="128">
        <v>86</v>
      </c>
      <c r="B58" s="128">
        <v>201</v>
      </c>
      <c r="C58" s="130" t="s">
        <v>71</v>
      </c>
    </row>
    <row r="59" spans="1:3" x14ac:dyDescent="0.25">
      <c r="A59" s="128">
        <v>151</v>
      </c>
      <c r="B59" s="128">
        <v>204</v>
      </c>
      <c r="C59" s="130" t="s">
        <v>72</v>
      </c>
    </row>
    <row r="60" spans="1:3" x14ac:dyDescent="0.25">
      <c r="A60" s="128">
        <v>153</v>
      </c>
      <c r="B60" s="128">
        <v>206</v>
      </c>
      <c r="C60" s="130" t="s">
        <v>73</v>
      </c>
    </row>
    <row r="61" spans="1:3" x14ac:dyDescent="0.25">
      <c r="A61" s="128">
        <v>159</v>
      </c>
      <c r="B61" s="128">
        <v>213</v>
      </c>
      <c r="C61" s="130" t="s">
        <v>74</v>
      </c>
    </row>
    <row r="62" spans="1:3" x14ac:dyDescent="0.25">
      <c r="A62" s="128">
        <v>159.19999694824199</v>
      </c>
      <c r="B62" s="128">
        <v>213</v>
      </c>
      <c r="C62" s="130" t="s">
        <v>75</v>
      </c>
    </row>
    <row r="63" spans="1:3" x14ac:dyDescent="0.25">
      <c r="A63" s="128">
        <v>162</v>
      </c>
      <c r="B63" s="128">
        <v>216</v>
      </c>
      <c r="C63" s="130" t="s">
        <v>76</v>
      </c>
    </row>
    <row r="64" spans="1:3" x14ac:dyDescent="0.25">
      <c r="A64" s="128">
        <v>163</v>
      </c>
      <c r="B64" s="128">
        <v>217</v>
      </c>
      <c r="C64" s="130" t="s">
        <v>77</v>
      </c>
    </row>
    <row r="65" spans="1:3" x14ac:dyDescent="0.25">
      <c r="A65" s="128">
        <v>164</v>
      </c>
      <c r="B65" s="128">
        <v>218</v>
      </c>
      <c r="C65" s="130" t="s">
        <v>78</v>
      </c>
    </row>
    <row r="66" spans="1:3" x14ac:dyDescent="0.25">
      <c r="A66" s="128">
        <v>165</v>
      </c>
      <c r="B66" s="128">
        <v>219</v>
      </c>
      <c r="C66" s="130" t="s">
        <v>79</v>
      </c>
    </row>
    <row r="67" spans="1:3" x14ac:dyDescent="0.25">
      <c r="A67" s="128">
        <v>173</v>
      </c>
      <c r="B67" s="128">
        <v>228</v>
      </c>
      <c r="C67" s="130" t="s">
        <v>80</v>
      </c>
    </row>
    <row r="68" spans="1:3" x14ac:dyDescent="0.25">
      <c r="A68" s="128">
        <v>176</v>
      </c>
      <c r="B68" s="128">
        <v>231</v>
      </c>
      <c r="C68" s="130" t="s">
        <v>81</v>
      </c>
    </row>
    <row r="69" spans="1:3" x14ac:dyDescent="0.25">
      <c r="A69" s="128">
        <v>177</v>
      </c>
      <c r="B69" s="128">
        <v>232</v>
      </c>
      <c r="C69" s="130" t="s">
        <v>82</v>
      </c>
    </row>
    <row r="70" spans="1:3" x14ac:dyDescent="0.25">
      <c r="A70" s="128">
        <v>178</v>
      </c>
      <c r="B70" s="128">
        <v>233</v>
      </c>
      <c r="C70" s="130" t="s">
        <v>83</v>
      </c>
    </row>
    <row r="71" spans="1:3" x14ac:dyDescent="0.25">
      <c r="A71" s="128">
        <v>179</v>
      </c>
      <c r="B71" s="128">
        <v>234</v>
      </c>
      <c r="C71" s="130" t="s">
        <v>84</v>
      </c>
    </row>
    <row r="72" spans="1:3" x14ac:dyDescent="0.25">
      <c r="A72" s="128">
        <v>179.19999694824199</v>
      </c>
      <c r="B72" s="128">
        <v>234</v>
      </c>
      <c r="C72" s="130" t="s">
        <v>85</v>
      </c>
    </row>
    <row r="73" spans="1:3" x14ac:dyDescent="0.25">
      <c r="A73" s="128">
        <v>216</v>
      </c>
      <c r="B73" s="128">
        <v>241</v>
      </c>
      <c r="C73" s="130" t="s">
        <v>86</v>
      </c>
    </row>
    <row r="74" spans="1:3" x14ac:dyDescent="0.25">
      <c r="A74" s="128">
        <v>217</v>
      </c>
      <c r="B74" s="128">
        <v>242</v>
      </c>
      <c r="C74" s="130" t="s">
        <v>87</v>
      </c>
    </row>
    <row r="75" spans="1:3" x14ac:dyDescent="0.25">
      <c r="A75" s="128">
        <v>226</v>
      </c>
      <c r="B75" s="128">
        <v>253</v>
      </c>
      <c r="C75" s="130" t="s">
        <v>89</v>
      </c>
    </row>
    <row r="76" spans="1:3" x14ac:dyDescent="0.25">
      <c r="A76" s="128">
        <v>242</v>
      </c>
      <c r="B76" s="128">
        <v>277</v>
      </c>
      <c r="C76" s="130" t="s">
        <v>90</v>
      </c>
    </row>
    <row r="77" spans="1:3" x14ac:dyDescent="0.25">
      <c r="A77" s="128">
        <v>253</v>
      </c>
      <c r="B77" s="128">
        <v>289</v>
      </c>
      <c r="C77" s="130" t="s">
        <v>91</v>
      </c>
    </row>
    <row r="78" spans="1:3" x14ac:dyDescent="0.25">
      <c r="A78" s="128">
        <v>254</v>
      </c>
      <c r="B78" s="128">
        <v>292</v>
      </c>
      <c r="C78" s="130" t="s">
        <v>92</v>
      </c>
    </row>
    <row r="79" spans="1:3" x14ac:dyDescent="0.25">
      <c r="A79" s="128">
        <v>305</v>
      </c>
      <c r="B79" s="128">
        <v>335</v>
      </c>
      <c r="C79" s="130" t="s">
        <v>93</v>
      </c>
    </row>
    <row r="80" spans="1:3" x14ac:dyDescent="0.25">
      <c r="A80" s="128">
        <v>308</v>
      </c>
      <c r="B80" s="128">
        <v>339</v>
      </c>
      <c r="C80" s="130" t="s">
        <v>94</v>
      </c>
    </row>
    <row r="81" spans="1:3" x14ac:dyDescent="0.25">
      <c r="A81" s="128">
        <v>311</v>
      </c>
      <c r="B81" s="128">
        <v>344</v>
      </c>
      <c r="C81" s="130" t="s">
        <v>95</v>
      </c>
    </row>
    <row r="82" spans="1:3" x14ac:dyDescent="0.25">
      <c r="A82" s="128">
        <v>300.5</v>
      </c>
      <c r="B82" s="128">
        <v>346.5</v>
      </c>
      <c r="C82" s="130" t="s">
        <v>96</v>
      </c>
    </row>
    <row r="83" spans="1:3" x14ac:dyDescent="0.25">
      <c r="A83" s="128">
        <v>320</v>
      </c>
      <c r="B83" s="128">
        <v>387</v>
      </c>
      <c r="C83" s="130" t="s">
        <v>97</v>
      </c>
    </row>
    <row r="84" spans="1:3" x14ac:dyDescent="0.25">
      <c r="A84" s="128">
        <v>327</v>
      </c>
      <c r="B84" s="128">
        <v>392</v>
      </c>
      <c r="C84" s="130" t="s">
        <v>98</v>
      </c>
    </row>
    <row r="85" spans="1:3" x14ac:dyDescent="0.25">
      <c r="A85" s="128">
        <v>329</v>
      </c>
      <c r="B85" s="128">
        <v>396</v>
      </c>
      <c r="C85" s="130" t="s">
        <v>100</v>
      </c>
    </row>
    <row r="86" spans="1:3" x14ac:dyDescent="0.25">
      <c r="A86" s="128">
        <v>330</v>
      </c>
      <c r="B86" s="128">
        <v>398</v>
      </c>
      <c r="C86" s="130" t="s">
        <v>101</v>
      </c>
    </row>
    <row r="87" spans="1:3" x14ac:dyDescent="0.25">
      <c r="A87" s="128">
        <v>332</v>
      </c>
      <c r="B87" s="128">
        <v>400</v>
      </c>
      <c r="C87" s="130" t="s">
        <v>102</v>
      </c>
    </row>
    <row r="88" spans="1:3" x14ac:dyDescent="0.25">
      <c r="A88" s="128">
        <v>333</v>
      </c>
      <c r="B88" s="128">
        <v>401</v>
      </c>
      <c r="C88" s="130" t="s">
        <v>103</v>
      </c>
    </row>
    <row r="89" spans="1:3" x14ac:dyDescent="0.25">
      <c r="A89" s="128">
        <v>336</v>
      </c>
      <c r="B89" s="128">
        <v>402</v>
      </c>
      <c r="C89" s="130" t="s">
        <v>104</v>
      </c>
    </row>
    <row r="90" spans="1:3" x14ac:dyDescent="0.25">
      <c r="A90" s="128">
        <v>337</v>
      </c>
      <c r="B90" s="128">
        <v>403</v>
      </c>
      <c r="C90" s="130" t="s">
        <v>105</v>
      </c>
    </row>
    <row r="91" spans="1:3" x14ac:dyDescent="0.25">
      <c r="A91" s="128">
        <v>384</v>
      </c>
      <c r="B91" s="128">
        <v>426</v>
      </c>
      <c r="C91" s="130" t="s">
        <v>106</v>
      </c>
    </row>
    <row r="92" spans="1:3" x14ac:dyDescent="0.25">
      <c r="A92" s="128">
        <v>394</v>
      </c>
      <c r="B92" s="128">
        <v>444</v>
      </c>
      <c r="C92" s="130" t="s">
        <v>108</v>
      </c>
    </row>
    <row r="93" spans="1:3" x14ac:dyDescent="0.25">
      <c r="A93" s="128">
        <v>418</v>
      </c>
      <c r="B93" s="128">
        <v>453</v>
      </c>
      <c r="C93" s="130" t="s">
        <v>109</v>
      </c>
    </row>
    <row r="94" spans="1:3" x14ac:dyDescent="0.25">
      <c r="A94" s="128">
        <v>422</v>
      </c>
      <c r="B94" s="128">
        <v>456</v>
      </c>
      <c r="C94" s="130" t="s">
        <v>110</v>
      </c>
    </row>
    <row r="95" spans="1:3" x14ac:dyDescent="0.25">
      <c r="A95" s="128">
        <v>424</v>
      </c>
      <c r="B95" s="128">
        <v>459</v>
      </c>
      <c r="C95" s="130" t="s">
        <v>111</v>
      </c>
    </row>
    <row r="96" spans="1:3" x14ac:dyDescent="0.25">
      <c r="A96" s="128">
        <v>427</v>
      </c>
      <c r="B96" s="128">
        <v>462</v>
      </c>
      <c r="C96" s="130" t="s">
        <v>112</v>
      </c>
    </row>
    <row r="97" spans="1:3" x14ac:dyDescent="0.25">
      <c r="A97" s="128">
        <v>435</v>
      </c>
      <c r="B97" s="128">
        <v>470</v>
      </c>
      <c r="C97" s="130" t="s">
        <v>113</v>
      </c>
    </row>
    <row r="98" spans="1:3" x14ac:dyDescent="0.25">
      <c r="A98" s="128">
        <v>436</v>
      </c>
      <c r="B98" s="128">
        <v>472</v>
      </c>
      <c r="C98" s="130" t="s">
        <v>114</v>
      </c>
    </row>
    <row r="99" spans="1:3" x14ac:dyDescent="0.25">
      <c r="A99" s="128">
        <v>438</v>
      </c>
      <c r="B99" s="128">
        <v>474</v>
      </c>
      <c r="C99" s="130" t="s">
        <v>115</v>
      </c>
    </row>
    <row r="100" spans="1:3" x14ac:dyDescent="0.25">
      <c r="A100" s="128">
        <v>482</v>
      </c>
      <c r="B100" s="128">
        <v>522</v>
      </c>
      <c r="C100" s="130" t="s">
        <v>117</v>
      </c>
    </row>
    <row r="101" spans="1:3" x14ac:dyDescent="0.25">
      <c r="A101" s="128">
        <v>485</v>
      </c>
      <c r="B101" s="128">
        <v>526</v>
      </c>
      <c r="C101" s="130" t="s">
        <v>118</v>
      </c>
    </row>
    <row r="102" spans="1:3" x14ac:dyDescent="0.25">
      <c r="A102" s="128">
        <v>492</v>
      </c>
      <c r="B102" s="128">
        <v>534</v>
      </c>
      <c r="C102" s="130" t="s">
        <v>119</v>
      </c>
    </row>
    <row r="103" spans="1:3" x14ac:dyDescent="0.25">
      <c r="A103" s="128">
        <v>498</v>
      </c>
      <c r="B103" s="128">
        <v>539</v>
      </c>
      <c r="C103" s="130" t="s">
        <v>121</v>
      </c>
    </row>
    <row r="104" spans="1:3" x14ac:dyDescent="0.25">
      <c r="A104" s="128">
        <v>499</v>
      </c>
      <c r="B104" s="128">
        <v>540</v>
      </c>
      <c r="C104" s="130" t="s">
        <v>122</v>
      </c>
    </row>
    <row r="105" spans="1:3" x14ac:dyDescent="0.25">
      <c r="A105" s="128">
        <v>505</v>
      </c>
      <c r="B105" s="128">
        <v>546</v>
      </c>
      <c r="C105" s="130" t="s">
        <v>123</v>
      </c>
    </row>
    <row r="106" spans="1:3" x14ac:dyDescent="0.25">
      <c r="A106" s="128">
        <v>182</v>
      </c>
      <c r="B106" s="128">
        <v>553</v>
      </c>
      <c r="C106" s="137" t="s">
        <v>124</v>
      </c>
    </row>
    <row r="107" spans="1:3" x14ac:dyDescent="0.25">
      <c r="A107" s="128">
        <v>183</v>
      </c>
      <c r="B107" s="128">
        <v>555</v>
      </c>
      <c r="C107" s="137" t="s">
        <v>125</v>
      </c>
    </row>
    <row r="108" spans="1:3" x14ac:dyDescent="0.25">
      <c r="A108" s="128">
        <v>186</v>
      </c>
      <c r="B108" s="128">
        <v>559</v>
      </c>
      <c r="C108" s="137" t="s">
        <v>126</v>
      </c>
    </row>
    <row r="109" spans="1:3" x14ac:dyDescent="0.25">
      <c r="A109" s="128">
        <v>188</v>
      </c>
      <c r="B109" s="128">
        <v>560</v>
      </c>
      <c r="C109" s="137" t="s">
        <v>127</v>
      </c>
    </row>
    <row r="110" spans="1:3" x14ac:dyDescent="0.25">
      <c r="A110" s="128">
        <v>683</v>
      </c>
      <c r="B110" s="128">
        <v>620</v>
      </c>
      <c r="C110" s="130" t="s">
        <v>128</v>
      </c>
    </row>
    <row r="111" spans="1:3" x14ac:dyDescent="0.25">
      <c r="A111" s="128">
        <v>682</v>
      </c>
      <c r="B111" s="128">
        <v>621</v>
      </c>
      <c r="C111" s="130" t="s">
        <v>129</v>
      </c>
    </row>
    <row r="112" spans="1:3" x14ac:dyDescent="0.25">
      <c r="A112" s="128">
        <v>567</v>
      </c>
      <c r="B112" s="128">
        <v>642</v>
      </c>
      <c r="C112" s="130" t="s">
        <v>130</v>
      </c>
    </row>
    <row r="113" spans="1:3" x14ac:dyDescent="0.25">
      <c r="A113" s="128">
        <v>568</v>
      </c>
      <c r="B113" s="128">
        <v>643</v>
      </c>
      <c r="C113" s="130" t="s">
        <v>131</v>
      </c>
    </row>
    <row r="114" spans="1:3" x14ac:dyDescent="0.25">
      <c r="A114" s="128">
        <v>571</v>
      </c>
      <c r="B114" s="128">
        <v>646</v>
      </c>
      <c r="C114" s="130" t="s">
        <v>132</v>
      </c>
    </row>
    <row r="115" spans="1:3" x14ac:dyDescent="0.25">
      <c r="A115" s="128">
        <v>574</v>
      </c>
      <c r="B115" s="128">
        <v>648</v>
      </c>
      <c r="C115" s="130" t="s">
        <v>133</v>
      </c>
    </row>
    <row r="116" spans="1:3" x14ac:dyDescent="0.25">
      <c r="A116" s="128">
        <v>575</v>
      </c>
      <c r="B116" s="128">
        <v>649</v>
      </c>
      <c r="C116" s="130" t="s">
        <v>134</v>
      </c>
    </row>
    <row r="117" spans="1:3" x14ac:dyDescent="0.25">
      <c r="A117" s="128">
        <v>578</v>
      </c>
      <c r="B117" s="128">
        <v>652</v>
      </c>
      <c r="C117" s="130" t="s">
        <v>135</v>
      </c>
    </row>
    <row r="118" spans="1:3" x14ac:dyDescent="0.25">
      <c r="A118" s="128">
        <v>551</v>
      </c>
      <c r="B118" s="128">
        <v>659</v>
      </c>
      <c r="C118" s="130" t="s">
        <v>137</v>
      </c>
    </row>
    <row r="119" spans="1:3" x14ac:dyDescent="0.25">
      <c r="A119" s="128">
        <v>584</v>
      </c>
      <c r="B119" s="128">
        <v>676</v>
      </c>
      <c r="C119" s="130" t="s">
        <v>138</v>
      </c>
    </row>
    <row r="120" spans="1:3" x14ac:dyDescent="0.25">
      <c r="A120" s="128">
        <v>587</v>
      </c>
      <c r="B120" s="128">
        <v>677</v>
      </c>
      <c r="C120" s="130" t="s">
        <v>139</v>
      </c>
    </row>
    <row r="121" spans="1:3" x14ac:dyDescent="0.25">
      <c r="A121" s="128">
        <v>596</v>
      </c>
      <c r="B121" s="128">
        <v>688</v>
      </c>
      <c r="C121" s="130" t="s">
        <v>140</v>
      </c>
    </row>
    <row r="122" spans="1:3" x14ac:dyDescent="0.25">
      <c r="A122" s="128">
        <v>597</v>
      </c>
      <c r="B122" s="128">
        <v>689</v>
      </c>
      <c r="C122" s="130" t="s">
        <v>141</v>
      </c>
    </row>
    <row r="123" spans="1:3" x14ac:dyDescent="0.25">
      <c r="A123" s="128">
        <v>598</v>
      </c>
      <c r="B123" s="128">
        <v>690</v>
      </c>
      <c r="C123" s="130" t="s">
        <v>142</v>
      </c>
    </row>
    <row r="124" spans="1:3" x14ac:dyDescent="0.25">
      <c r="A124" s="128">
        <v>601</v>
      </c>
      <c r="B124" s="128">
        <v>693</v>
      </c>
      <c r="C124" s="130" t="s">
        <v>143</v>
      </c>
    </row>
    <row r="125" spans="1:3" x14ac:dyDescent="0.25">
      <c r="A125" s="128">
        <v>605</v>
      </c>
      <c r="B125" s="128">
        <v>695</v>
      </c>
      <c r="C125" s="130" t="s">
        <v>144</v>
      </c>
    </row>
    <row r="126" spans="1:3" x14ac:dyDescent="0.25">
      <c r="A126" s="128">
        <v>608</v>
      </c>
      <c r="B126" s="128">
        <v>696</v>
      </c>
      <c r="C126" s="130" t="s">
        <v>145</v>
      </c>
    </row>
    <row r="127" spans="1:3" x14ac:dyDescent="0.25">
      <c r="A127" s="128">
        <v>609</v>
      </c>
      <c r="B127" s="128">
        <v>697</v>
      </c>
      <c r="C127" s="130" t="s">
        <v>146</v>
      </c>
    </row>
    <row r="128" spans="1:3" x14ac:dyDescent="0.25">
      <c r="A128" s="128">
        <v>609.5</v>
      </c>
      <c r="B128" s="128">
        <v>698</v>
      </c>
      <c r="C128" s="130" t="s">
        <v>147</v>
      </c>
    </row>
    <row r="129" spans="1:3" x14ac:dyDescent="0.25">
      <c r="A129" s="128">
        <v>611</v>
      </c>
      <c r="B129" s="128">
        <v>700</v>
      </c>
      <c r="C129" s="130" t="s">
        <v>148</v>
      </c>
    </row>
    <row r="130" spans="1:3" x14ac:dyDescent="0.25">
      <c r="A130" s="128">
        <v>612</v>
      </c>
      <c r="B130" s="128">
        <v>709</v>
      </c>
      <c r="C130" s="130" t="s">
        <v>149</v>
      </c>
    </row>
    <row r="131" spans="1:3" x14ac:dyDescent="0.25">
      <c r="A131" s="128">
        <v>618</v>
      </c>
      <c r="B131" s="128">
        <v>711</v>
      </c>
      <c r="C131" s="130" t="s">
        <v>150</v>
      </c>
    </row>
    <row r="132" spans="1:3" x14ac:dyDescent="0.25">
      <c r="A132" s="128">
        <v>619</v>
      </c>
      <c r="B132" s="128">
        <v>712</v>
      </c>
      <c r="C132" s="130" t="s">
        <v>151</v>
      </c>
    </row>
    <row r="133" spans="1:3" x14ac:dyDescent="0.25">
      <c r="A133" s="128">
        <v>635</v>
      </c>
      <c r="B133" s="128">
        <v>741</v>
      </c>
      <c r="C133" s="130" t="s">
        <v>152</v>
      </c>
    </row>
    <row r="134" spans="1:3" x14ac:dyDescent="0.25">
      <c r="A134" s="128">
        <v>637</v>
      </c>
      <c r="B134" s="128">
        <v>743</v>
      </c>
      <c r="C134" s="130" t="s">
        <v>153</v>
      </c>
    </row>
    <row r="135" spans="1:3" x14ac:dyDescent="0.25">
      <c r="A135" s="128">
        <v>638</v>
      </c>
      <c r="B135" s="128">
        <v>744</v>
      </c>
      <c r="C135" s="130" t="s">
        <v>154</v>
      </c>
    </row>
    <row r="136" spans="1:3" x14ac:dyDescent="0.25">
      <c r="A136" s="128">
        <v>642</v>
      </c>
      <c r="B136" s="128">
        <v>752</v>
      </c>
      <c r="C136" s="130" t="s">
        <v>155</v>
      </c>
    </row>
    <row r="137" spans="1:3" x14ac:dyDescent="0.25">
      <c r="A137" s="128">
        <v>650</v>
      </c>
      <c r="B137" s="128">
        <v>763</v>
      </c>
      <c r="C137" s="130" t="s">
        <v>156</v>
      </c>
    </row>
    <row r="138" spans="1:3" x14ac:dyDescent="0.25">
      <c r="A138" s="128">
        <v>652</v>
      </c>
      <c r="B138" s="128">
        <v>765</v>
      </c>
      <c r="C138" s="130" t="s">
        <v>157</v>
      </c>
    </row>
    <row r="139" spans="1:3" x14ac:dyDescent="0.25">
      <c r="A139" s="128">
        <v>656</v>
      </c>
      <c r="B139" s="128">
        <v>778</v>
      </c>
      <c r="C139" s="130" t="s">
        <v>158</v>
      </c>
    </row>
    <row r="140" spans="1:3" x14ac:dyDescent="0.25">
      <c r="A140" s="128">
        <v>684</v>
      </c>
      <c r="B140" s="128">
        <v>779</v>
      </c>
      <c r="C140" s="130" t="s">
        <v>159</v>
      </c>
    </row>
    <row r="141" spans="1:3" x14ac:dyDescent="0.25">
      <c r="A141" s="128">
        <v>675</v>
      </c>
      <c r="B141" s="128">
        <v>790</v>
      </c>
      <c r="C141" s="130" t="s">
        <v>160</v>
      </c>
    </row>
    <row r="142" spans="1:3" x14ac:dyDescent="0.25">
      <c r="A142" s="128">
        <v>679</v>
      </c>
      <c r="B142" s="128">
        <v>793</v>
      </c>
      <c r="C142" s="130" t="s">
        <v>162</v>
      </c>
    </row>
    <row r="143" spans="1:3" x14ac:dyDescent="0.25">
      <c r="A143" s="128">
        <v>823</v>
      </c>
      <c r="B143" s="128">
        <v>797</v>
      </c>
      <c r="C143" s="130" t="s">
        <v>163</v>
      </c>
    </row>
    <row r="144" spans="1:3" x14ac:dyDescent="0.25">
      <c r="A144" s="128">
        <v>832</v>
      </c>
      <c r="B144" s="128">
        <v>801</v>
      </c>
      <c r="C144" s="130" t="s">
        <v>164</v>
      </c>
    </row>
    <row r="145" spans="1:3" x14ac:dyDescent="0.25">
      <c r="A145" s="128">
        <v>740</v>
      </c>
      <c r="B145" s="128">
        <v>806</v>
      </c>
      <c r="C145" s="130" t="s">
        <v>165</v>
      </c>
    </row>
    <row r="146" spans="1:3" x14ac:dyDescent="0.25">
      <c r="A146" s="128">
        <v>734</v>
      </c>
      <c r="B146" s="128">
        <v>810</v>
      </c>
      <c r="C146" s="130" t="s">
        <v>166</v>
      </c>
    </row>
    <row r="147" spans="1:3" x14ac:dyDescent="0.25">
      <c r="A147" s="128">
        <v>718</v>
      </c>
      <c r="B147" s="128">
        <v>842</v>
      </c>
      <c r="C147" s="130" t="s">
        <v>167</v>
      </c>
    </row>
    <row r="148" spans="1:3" x14ac:dyDescent="0.25">
      <c r="A148" s="128">
        <v>720</v>
      </c>
      <c r="B148" s="128">
        <v>847</v>
      </c>
      <c r="C148" s="128" t="s">
        <v>168</v>
      </c>
    </row>
    <row r="149" spans="1:3" x14ac:dyDescent="0.25">
      <c r="A149" s="128">
        <v>780</v>
      </c>
      <c r="B149" s="128">
        <v>866</v>
      </c>
      <c r="C149" s="130" t="s">
        <v>170</v>
      </c>
    </row>
    <row r="150" spans="1:3" x14ac:dyDescent="0.25">
      <c r="A150" s="128">
        <v>781</v>
      </c>
      <c r="B150" s="128">
        <v>867</v>
      </c>
      <c r="C150" s="130" t="s">
        <v>171</v>
      </c>
    </row>
    <row r="151" spans="1:3" x14ac:dyDescent="0.25">
      <c r="A151" s="128">
        <v>794</v>
      </c>
      <c r="B151" s="128">
        <v>878</v>
      </c>
      <c r="C151" s="130" t="s">
        <v>173</v>
      </c>
    </row>
    <row r="152" spans="1:3" x14ac:dyDescent="0.25">
      <c r="A152" s="128">
        <v>799</v>
      </c>
      <c r="B152" s="128">
        <v>884</v>
      </c>
      <c r="C152" s="130" t="s">
        <v>174</v>
      </c>
    </row>
    <row r="153" spans="1:3" x14ac:dyDescent="0.25">
      <c r="A153" s="128">
        <v>800</v>
      </c>
      <c r="B153" s="128">
        <v>885</v>
      </c>
      <c r="C153" s="130" t="s">
        <v>175</v>
      </c>
    </row>
    <row r="154" spans="1:3" x14ac:dyDescent="0.25">
      <c r="A154" s="128">
        <v>805</v>
      </c>
      <c r="B154" s="128">
        <v>891</v>
      </c>
      <c r="C154" s="130" t="s">
        <v>176</v>
      </c>
    </row>
    <row r="155" spans="1:3" x14ac:dyDescent="0.25">
      <c r="A155" s="128">
        <v>812</v>
      </c>
      <c r="B155" s="128">
        <v>899</v>
      </c>
      <c r="C155" s="130" t="s">
        <v>177</v>
      </c>
    </row>
    <row r="156" spans="1:3" x14ac:dyDescent="0.25">
      <c r="A156" s="128">
        <v>813</v>
      </c>
      <c r="B156" s="128">
        <v>900</v>
      </c>
      <c r="C156" s="130" t="s">
        <v>178</v>
      </c>
    </row>
    <row r="157" spans="1:3" x14ac:dyDescent="0.25">
      <c r="A157" s="128">
        <v>814</v>
      </c>
      <c r="B157" s="128">
        <v>901</v>
      </c>
      <c r="C157" s="130" t="s">
        <v>179</v>
      </c>
    </row>
    <row r="158" spans="1:3" x14ac:dyDescent="0.25">
      <c r="A158" s="128">
        <v>815</v>
      </c>
      <c r="B158" s="128">
        <v>902</v>
      </c>
      <c r="C158" s="130" t="s">
        <v>180</v>
      </c>
    </row>
    <row r="159" spans="1:3" x14ac:dyDescent="0.25">
      <c r="A159" s="128">
        <v>816</v>
      </c>
      <c r="B159" s="128">
        <v>903</v>
      </c>
      <c r="C159" s="130" t="s">
        <v>181</v>
      </c>
    </row>
    <row r="160" spans="1:3" x14ac:dyDescent="0.25">
      <c r="A160" s="128">
        <v>819</v>
      </c>
      <c r="B160" s="128">
        <v>904</v>
      </c>
      <c r="C160" s="130" t="s">
        <v>182</v>
      </c>
    </row>
    <row r="161" spans="1:3" x14ac:dyDescent="0.25">
      <c r="A161" s="128">
        <v>818</v>
      </c>
      <c r="B161" s="128">
        <v>905</v>
      </c>
      <c r="C161" s="130" t="s">
        <v>183</v>
      </c>
    </row>
    <row r="162" spans="1:3" x14ac:dyDescent="0.25">
      <c r="A162" s="128">
        <v>817</v>
      </c>
      <c r="B162" s="128">
        <v>906</v>
      </c>
      <c r="C162" s="130" t="s">
        <v>184</v>
      </c>
    </row>
    <row r="163" spans="1:3" x14ac:dyDescent="0.25">
      <c r="A163" s="128">
        <v>820</v>
      </c>
      <c r="B163" s="128">
        <v>907</v>
      </c>
      <c r="C163" s="130" t="s">
        <v>185</v>
      </c>
    </row>
    <row r="164" spans="1:3" x14ac:dyDescent="0.25">
      <c r="A164" s="128">
        <v>820.20001220703102</v>
      </c>
      <c r="B164" s="128">
        <v>907</v>
      </c>
      <c r="C164" s="130" t="s">
        <v>186</v>
      </c>
    </row>
    <row r="165" spans="1:3" x14ac:dyDescent="0.25">
      <c r="A165" s="128">
        <v>820.40002441406295</v>
      </c>
      <c r="B165" s="128">
        <v>907</v>
      </c>
      <c r="C165" s="130" t="s">
        <v>187</v>
      </c>
    </row>
    <row r="166" spans="1:3" x14ac:dyDescent="0.25">
      <c r="A166" s="128">
        <v>820.59997558593795</v>
      </c>
      <c r="B166" s="128">
        <v>907</v>
      </c>
      <c r="C166" s="130" t="s">
        <v>188</v>
      </c>
    </row>
    <row r="167" spans="1:3" x14ac:dyDescent="0.25">
      <c r="A167" s="128">
        <v>835</v>
      </c>
      <c r="B167" s="128">
        <v>937</v>
      </c>
      <c r="C167" s="130" t="s">
        <v>189</v>
      </c>
    </row>
    <row r="168" spans="1:3" x14ac:dyDescent="0.25">
      <c r="A168" s="128">
        <v>839</v>
      </c>
      <c r="B168" s="128">
        <v>941</v>
      </c>
      <c r="C168" s="130" t="s">
        <v>190</v>
      </c>
    </row>
    <row r="169" spans="1:3" x14ac:dyDescent="0.25">
      <c r="A169" s="128">
        <v>840</v>
      </c>
      <c r="B169" s="128">
        <v>942</v>
      </c>
      <c r="C169" s="130" t="s">
        <v>191</v>
      </c>
    </row>
    <row r="170" spans="1:3" x14ac:dyDescent="0.25">
      <c r="A170" s="128">
        <v>841</v>
      </c>
      <c r="B170" s="128">
        <v>943</v>
      </c>
      <c r="C170" s="130" t="s">
        <v>192</v>
      </c>
    </row>
    <row r="171" spans="1:3" x14ac:dyDescent="0.25">
      <c r="A171" s="128">
        <v>842</v>
      </c>
      <c r="B171" s="128">
        <v>944</v>
      </c>
      <c r="C171" s="130" t="s">
        <v>193</v>
      </c>
    </row>
    <row r="172" spans="1:3" x14ac:dyDescent="0.25">
      <c r="A172" s="128">
        <v>847</v>
      </c>
      <c r="B172" s="128">
        <v>950</v>
      </c>
      <c r="C172" s="130" t="s">
        <v>194</v>
      </c>
    </row>
    <row r="173" spans="1:3" x14ac:dyDescent="0.25">
      <c r="A173" s="128">
        <v>857</v>
      </c>
      <c r="B173" s="128">
        <v>962</v>
      </c>
      <c r="C173" s="130" t="s">
        <v>195</v>
      </c>
    </row>
    <row r="174" spans="1:3" x14ac:dyDescent="0.25">
      <c r="A174" s="128">
        <v>861</v>
      </c>
      <c r="B174" s="128">
        <v>967</v>
      </c>
      <c r="C174" s="130" t="s">
        <v>197</v>
      </c>
    </row>
    <row r="175" spans="1:3" x14ac:dyDescent="0.25">
      <c r="A175" s="128">
        <v>865</v>
      </c>
      <c r="B175" s="128">
        <v>970</v>
      </c>
      <c r="C175" s="130" t="s">
        <v>198</v>
      </c>
    </row>
    <row r="176" spans="1:3" x14ac:dyDescent="0.25">
      <c r="A176" s="128">
        <v>866</v>
      </c>
      <c r="B176" s="128">
        <v>973</v>
      </c>
      <c r="C176" s="130" t="s">
        <v>200</v>
      </c>
    </row>
    <row r="177" spans="1:3" x14ac:dyDescent="0.25">
      <c r="A177" s="128">
        <v>867</v>
      </c>
      <c r="B177" s="128">
        <v>974</v>
      </c>
      <c r="C177" s="130" t="s">
        <v>201</v>
      </c>
    </row>
    <row r="178" spans="1:3" x14ac:dyDescent="0.25">
      <c r="A178" s="128">
        <v>868</v>
      </c>
      <c r="B178" s="128">
        <v>975</v>
      </c>
      <c r="C178" s="130" t="s">
        <v>202</v>
      </c>
    </row>
    <row r="179" spans="1:3" x14ac:dyDescent="0.25">
      <c r="A179" s="128">
        <v>870</v>
      </c>
      <c r="B179" s="128">
        <v>978</v>
      </c>
      <c r="C179" s="130" t="s">
        <v>203</v>
      </c>
    </row>
    <row r="180" spans="1:3" x14ac:dyDescent="0.25">
      <c r="A180" s="128">
        <v>871</v>
      </c>
      <c r="B180" s="128">
        <v>979</v>
      </c>
      <c r="C180" s="130" t="s">
        <v>204</v>
      </c>
    </row>
    <row r="181" spans="1:3" x14ac:dyDescent="0.25">
      <c r="A181" s="128">
        <v>873</v>
      </c>
      <c r="B181" s="128">
        <v>981</v>
      </c>
      <c r="C181" s="130" t="s">
        <v>205</v>
      </c>
    </row>
    <row r="182" spans="1:3" x14ac:dyDescent="0.25">
      <c r="A182" s="128">
        <v>877</v>
      </c>
      <c r="B182" s="128">
        <v>983</v>
      </c>
      <c r="C182" s="130" t="s">
        <v>206</v>
      </c>
    </row>
    <row r="183" spans="1:3" x14ac:dyDescent="0.25">
      <c r="A183" s="128">
        <v>879</v>
      </c>
      <c r="B183" s="128">
        <v>985</v>
      </c>
      <c r="C183" s="130" t="s">
        <v>207</v>
      </c>
    </row>
    <row r="184" spans="1:3" x14ac:dyDescent="0.25">
      <c r="B184" s="128" t="s">
        <v>238</v>
      </c>
    </row>
    <row r="185" spans="1:3" x14ac:dyDescent="0.25">
      <c r="B185" s="128" t="s">
        <v>222</v>
      </c>
    </row>
    <row r="186" spans="1:3" x14ac:dyDescent="0.25">
      <c r="B186" s="128" t="s">
        <v>232</v>
      </c>
    </row>
    <row r="187" spans="1:3" x14ac:dyDescent="0.25">
      <c r="B187" s="128" t="s">
        <v>216</v>
      </c>
      <c r="C187" s="129">
        <f>SUM(C13:C36)</f>
        <v>0</v>
      </c>
    </row>
    <row r="188" spans="1:3" x14ac:dyDescent="0.25">
      <c r="B188" s="128" t="s">
        <v>239</v>
      </c>
    </row>
    <row r="189" spans="1:3" x14ac:dyDescent="0.25">
      <c r="B189" s="128" t="s">
        <v>217</v>
      </c>
    </row>
    <row r="190" spans="1:3" x14ac:dyDescent="0.25">
      <c r="B190" s="128" t="s">
        <v>215</v>
      </c>
    </row>
    <row r="191" spans="1:3" x14ac:dyDescent="0.25">
      <c r="B191" s="128" t="s">
        <v>218</v>
      </c>
    </row>
    <row r="192" spans="1:3" x14ac:dyDescent="0.25">
      <c r="B192" s="128" t="s">
        <v>3516</v>
      </c>
    </row>
    <row r="193" spans="2:2" x14ac:dyDescent="0.25">
      <c r="B193" s="128" t="s">
        <v>224</v>
      </c>
    </row>
    <row r="194" spans="2:2" x14ac:dyDescent="0.25">
      <c r="B194" s="128" t="s">
        <v>227</v>
      </c>
    </row>
    <row r="195" spans="2:2" x14ac:dyDescent="0.25">
      <c r="B195" s="128" t="s">
        <v>230</v>
      </c>
    </row>
    <row r="196" spans="2:2" x14ac:dyDescent="0.25">
      <c r="B196" s="128" t="s">
        <v>226</v>
      </c>
    </row>
    <row r="197" spans="2:2" x14ac:dyDescent="0.25">
      <c r="B197" s="128" t="s">
        <v>219</v>
      </c>
    </row>
    <row r="198" spans="2:2" x14ac:dyDescent="0.25">
      <c r="B198" s="128" t="s">
        <v>225</v>
      </c>
    </row>
    <row r="199" spans="2:2" x14ac:dyDescent="0.25">
      <c r="B199" s="128" t="s">
        <v>235</v>
      </c>
    </row>
    <row r="200" spans="2:2" x14ac:dyDescent="0.25">
      <c r="B200" s="128" t="s">
        <v>221</v>
      </c>
    </row>
    <row r="201" spans="2:2" x14ac:dyDescent="0.25">
      <c r="B201" s="128" t="s">
        <v>223</v>
      </c>
    </row>
    <row r="202" spans="2:2" x14ac:dyDescent="0.25">
      <c r="B202" s="128" t="s">
        <v>229</v>
      </c>
    </row>
    <row r="203" spans="2:2" x14ac:dyDescent="0.25">
      <c r="B203" s="128" t="s">
        <v>237</v>
      </c>
    </row>
    <row r="204" spans="2:2" x14ac:dyDescent="0.25">
      <c r="B204" s="128" t="s">
        <v>234</v>
      </c>
    </row>
    <row r="205" spans="2:2" x14ac:dyDescent="0.25">
      <c r="B205" s="128" t="s">
        <v>233</v>
      </c>
    </row>
    <row r="206" spans="2:2" x14ac:dyDescent="0.25">
      <c r="B206" s="128" t="s">
        <v>240</v>
      </c>
    </row>
    <row r="207" spans="2:2" x14ac:dyDescent="0.25">
      <c r="B207" s="128" t="s">
        <v>220</v>
      </c>
    </row>
    <row r="208" spans="2:2" x14ac:dyDescent="0.25">
      <c r="B208" s="128" t="s">
        <v>236</v>
      </c>
    </row>
    <row r="209" spans="2:3" x14ac:dyDescent="0.25">
      <c r="B209" s="128" t="s">
        <v>228</v>
      </c>
    </row>
    <row r="210" spans="2:3" x14ac:dyDescent="0.25">
      <c r="B210" s="128" t="s">
        <v>231</v>
      </c>
    </row>
    <row r="211" spans="2:3" x14ac:dyDescent="0.25">
      <c r="C211" s="130"/>
    </row>
    <row r="212" spans="2:3" x14ac:dyDescent="0.25">
      <c r="C212" s="130" t="s">
        <v>208</v>
      </c>
    </row>
    <row r="213" spans="2:3" x14ac:dyDescent="0.25">
      <c r="C213" s="138" t="s">
        <v>209</v>
      </c>
    </row>
    <row r="214" spans="2:3" x14ac:dyDescent="0.25">
      <c r="C214" s="138" t="s">
        <v>210</v>
      </c>
    </row>
    <row r="215" spans="2:3" x14ac:dyDescent="0.25">
      <c r="C215" s="129" t="s">
        <v>211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90"/>
  <sheetViews>
    <sheetView zoomScale="40" zoomScaleNormal="4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1" sqref="N1"/>
    </sheetView>
  </sheetViews>
  <sheetFormatPr defaultColWidth="9.109375" defaultRowHeight="31.2" customHeight="1" x14ac:dyDescent="0.25"/>
  <cols>
    <col min="1" max="1" width="13.33203125" style="55" customWidth="1"/>
    <col min="2" max="2" width="13.109375" style="55" customWidth="1"/>
    <col min="3" max="3" width="14" style="55" customWidth="1"/>
    <col min="4" max="4" width="13.44140625" style="55" customWidth="1"/>
    <col min="5" max="13" width="31.5546875" style="55" customWidth="1"/>
    <col min="14" max="14" width="12" style="55" customWidth="1"/>
    <col min="15" max="15" width="12.44140625" style="55" customWidth="1"/>
    <col min="16" max="17" width="13.109375" style="55" customWidth="1"/>
    <col min="18" max="29" width="11.6640625" style="55" customWidth="1"/>
    <col min="30" max="30" width="16.6640625" style="55" customWidth="1"/>
    <col min="31" max="34" width="11.6640625" style="55" customWidth="1"/>
    <col min="35" max="35" width="12" style="55" customWidth="1"/>
    <col min="36" max="36" width="11" style="55" customWidth="1"/>
    <col min="37" max="37" width="16.88671875" style="55" customWidth="1"/>
    <col min="38" max="38" width="11.6640625" style="55" customWidth="1"/>
    <col min="39" max="39" width="5.6640625" style="55" customWidth="1"/>
    <col min="40" max="40" width="10.5546875" style="55" customWidth="1"/>
    <col min="41" max="41" width="43.33203125" style="55" customWidth="1"/>
    <col min="42" max="1018" width="9.109375" style="55"/>
  </cols>
  <sheetData>
    <row r="1" spans="1:1024" s="57" customFormat="1" ht="31.2" customHeight="1" x14ac:dyDescent="0.25">
      <c r="A1" s="56" t="s">
        <v>241</v>
      </c>
      <c r="B1" s="56" t="s">
        <v>242</v>
      </c>
      <c r="C1" s="57" t="s">
        <v>243</v>
      </c>
      <c r="D1" s="57" t="s">
        <v>244</v>
      </c>
      <c r="E1" s="57" t="s">
        <v>245</v>
      </c>
      <c r="F1" s="57" t="s">
        <v>246</v>
      </c>
      <c r="G1" s="57" t="s">
        <v>247</v>
      </c>
      <c r="H1" s="57" t="s">
        <v>248</v>
      </c>
      <c r="I1" s="57" t="s">
        <v>249</v>
      </c>
      <c r="J1" s="57" t="s">
        <v>250</v>
      </c>
      <c r="K1" s="57" t="s">
        <v>251</v>
      </c>
      <c r="L1" s="57" t="s">
        <v>252</v>
      </c>
      <c r="M1" s="57" t="s">
        <v>253</v>
      </c>
      <c r="N1" s="57" t="s">
        <v>254</v>
      </c>
      <c r="O1" s="57" t="s">
        <v>255</v>
      </c>
      <c r="P1" s="57" t="s">
        <v>256</v>
      </c>
      <c r="Q1" s="57" t="s">
        <v>257</v>
      </c>
      <c r="R1" s="57" t="s">
        <v>258</v>
      </c>
      <c r="S1" s="57" t="s">
        <v>259</v>
      </c>
      <c r="T1" s="56" t="s">
        <v>266</v>
      </c>
      <c r="U1" s="56" t="s">
        <v>267</v>
      </c>
      <c r="V1" s="56" t="s">
        <v>268</v>
      </c>
      <c r="W1" s="56" t="s">
        <v>269</v>
      </c>
      <c r="X1" s="56" t="s">
        <v>270</v>
      </c>
      <c r="Y1" s="56" t="s">
        <v>271</v>
      </c>
      <c r="Z1" s="56" t="s">
        <v>272</v>
      </c>
      <c r="AA1" s="56" t="s">
        <v>273</v>
      </c>
      <c r="AB1" s="56" t="s">
        <v>274</v>
      </c>
      <c r="AC1" s="56" t="s">
        <v>275</v>
      </c>
      <c r="AD1" s="56" t="s">
        <v>276</v>
      </c>
      <c r="AE1" s="56" t="s">
        <v>277</v>
      </c>
      <c r="AF1" s="56" t="s">
        <v>278</v>
      </c>
      <c r="AG1" s="56" t="s">
        <v>279</v>
      </c>
      <c r="AH1" s="57" t="s">
        <v>280</v>
      </c>
      <c r="AI1" s="57" t="s">
        <v>281</v>
      </c>
      <c r="AJ1" s="57" t="s">
        <v>260</v>
      </c>
      <c r="AK1" s="56" t="s">
        <v>261</v>
      </c>
      <c r="AL1" s="58" t="s">
        <v>262</v>
      </c>
      <c r="AM1" s="57" t="s">
        <v>263</v>
      </c>
      <c r="AN1" s="57" t="s">
        <v>264</v>
      </c>
      <c r="AO1" s="57" t="s">
        <v>265</v>
      </c>
    </row>
    <row r="2" spans="1:1024" s="57" customFormat="1" ht="31.2" customHeight="1" x14ac:dyDescent="0.25">
      <c r="A2" s="55" t="s">
        <v>1170</v>
      </c>
      <c r="B2" s="55" t="s">
        <v>1293</v>
      </c>
      <c r="C2" s="55"/>
      <c r="D2" s="55"/>
      <c r="E2" s="55"/>
      <c r="F2" s="55"/>
      <c r="G2" s="55" t="s">
        <v>324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  <c r="IW2" s="55"/>
      <c r="IX2" s="55"/>
      <c r="IY2" s="55"/>
      <c r="IZ2" s="55"/>
      <c r="JA2" s="55"/>
      <c r="JB2" s="55"/>
      <c r="JC2" s="55"/>
      <c r="JD2" s="55"/>
      <c r="JE2" s="55"/>
      <c r="JF2" s="55"/>
      <c r="JG2" s="55"/>
      <c r="JH2" s="55"/>
      <c r="JI2" s="55"/>
      <c r="JJ2" s="55"/>
      <c r="JK2" s="55"/>
      <c r="JL2" s="55"/>
      <c r="JM2" s="55"/>
      <c r="JN2" s="55"/>
      <c r="JO2" s="55"/>
      <c r="JP2" s="55"/>
      <c r="JQ2" s="55"/>
      <c r="JR2" s="55"/>
      <c r="JS2" s="55"/>
      <c r="JT2" s="55"/>
      <c r="JU2" s="55"/>
      <c r="JV2" s="55"/>
      <c r="JW2" s="55"/>
      <c r="JX2" s="55"/>
      <c r="JY2" s="55"/>
      <c r="JZ2" s="55"/>
      <c r="KA2" s="55"/>
      <c r="KB2" s="55"/>
      <c r="KC2" s="55"/>
      <c r="KD2" s="55"/>
      <c r="KE2" s="55"/>
      <c r="KF2" s="55"/>
      <c r="KG2" s="55"/>
      <c r="KH2" s="55"/>
      <c r="KI2" s="55"/>
      <c r="KJ2" s="55"/>
      <c r="KK2" s="55"/>
      <c r="KL2" s="55"/>
      <c r="KM2" s="55"/>
      <c r="KN2" s="55"/>
      <c r="KO2" s="55"/>
      <c r="KP2" s="55"/>
      <c r="KQ2" s="55"/>
      <c r="KR2" s="55"/>
      <c r="KS2" s="55"/>
      <c r="KT2" s="55"/>
      <c r="KU2" s="55"/>
      <c r="KV2" s="55"/>
      <c r="KW2" s="55"/>
      <c r="KX2" s="55"/>
      <c r="KY2" s="55"/>
      <c r="KZ2" s="55"/>
      <c r="LA2" s="55"/>
      <c r="LB2" s="55"/>
      <c r="LC2" s="55"/>
      <c r="LD2" s="55"/>
      <c r="LE2" s="55"/>
      <c r="LF2" s="55"/>
      <c r="LG2" s="55"/>
      <c r="LH2" s="55"/>
      <c r="LI2" s="55"/>
      <c r="LJ2" s="55"/>
      <c r="LK2" s="55"/>
      <c r="LL2" s="55"/>
      <c r="LM2" s="55"/>
      <c r="LN2" s="55"/>
      <c r="LO2" s="55"/>
      <c r="LP2" s="55"/>
      <c r="LQ2" s="55"/>
      <c r="LR2" s="55"/>
      <c r="LS2" s="55"/>
      <c r="LT2" s="55"/>
      <c r="LU2" s="55"/>
      <c r="LV2" s="55"/>
      <c r="LW2" s="55"/>
      <c r="LX2" s="55"/>
      <c r="LY2" s="55"/>
      <c r="LZ2" s="55"/>
      <c r="MA2" s="55"/>
      <c r="MB2" s="55"/>
      <c r="MC2" s="55"/>
      <c r="MD2" s="55"/>
      <c r="ME2" s="55"/>
      <c r="MF2" s="55"/>
      <c r="MG2" s="55"/>
      <c r="MH2" s="55"/>
      <c r="MI2" s="55"/>
      <c r="MJ2" s="55"/>
      <c r="MK2" s="55"/>
      <c r="ML2" s="55"/>
      <c r="MM2" s="55"/>
      <c r="MN2" s="55"/>
      <c r="MO2" s="55"/>
      <c r="MP2" s="55"/>
      <c r="MQ2" s="55"/>
      <c r="MR2" s="55"/>
      <c r="MS2" s="55"/>
      <c r="MT2" s="55"/>
      <c r="MU2" s="55"/>
      <c r="MV2" s="55"/>
      <c r="MW2" s="55"/>
      <c r="MX2" s="55"/>
      <c r="MY2" s="55"/>
      <c r="MZ2" s="55"/>
      <c r="NA2" s="55"/>
      <c r="NB2" s="55"/>
      <c r="NC2" s="55"/>
      <c r="ND2" s="55"/>
      <c r="NE2" s="55"/>
      <c r="NF2" s="55"/>
      <c r="NG2" s="55"/>
      <c r="NH2" s="55"/>
      <c r="NI2" s="55"/>
      <c r="NJ2" s="55"/>
      <c r="NK2" s="55"/>
      <c r="NL2" s="55"/>
      <c r="NM2" s="55"/>
      <c r="NN2" s="55"/>
      <c r="NO2" s="55"/>
      <c r="NP2" s="55"/>
      <c r="NQ2" s="55"/>
      <c r="NR2" s="55"/>
      <c r="NS2" s="55"/>
      <c r="NT2" s="55"/>
      <c r="NU2" s="55"/>
      <c r="NV2" s="55"/>
      <c r="NW2" s="55"/>
      <c r="NX2" s="55"/>
      <c r="NY2" s="55"/>
      <c r="NZ2" s="55"/>
      <c r="OA2" s="55"/>
      <c r="OB2" s="55"/>
      <c r="OC2" s="55"/>
      <c r="OD2" s="55"/>
      <c r="OE2" s="55"/>
      <c r="OF2" s="55"/>
      <c r="OG2" s="55"/>
      <c r="OH2" s="55"/>
      <c r="OI2" s="55"/>
      <c r="OJ2" s="55"/>
      <c r="OK2" s="55"/>
      <c r="OL2" s="55"/>
      <c r="OM2" s="55"/>
      <c r="ON2" s="55"/>
      <c r="OO2" s="55"/>
      <c r="OP2" s="55"/>
      <c r="OQ2" s="55"/>
      <c r="OR2" s="55"/>
      <c r="OS2" s="55"/>
      <c r="OT2" s="55"/>
      <c r="OU2" s="55"/>
      <c r="OV2" s="55"/>
      <c r="OW2" s="55"/>
      <c r="OX2" s="55"/>
      <c r="OY2" s="55"/>
      <c r="OZ2" s="55"/>
      <c r="PA2" s="55"/>
      <c r="PB2" s="55"/>
      <c r="PC2" s="55"/>
      <c r="PD2" s="55"/>
      <c r="PE2" s="55"/>
      <c r="PF2" s="55"/>
      <c r="PG2" s="55"/>
      <c r="PH2" s="55"/>
      <c r="PI2" s="55"/>
      <c r="PJ2" s="55"/>
      <c r="PK2" s="55"/>
      <c r="PL2" s="55"/>
      <c r="PM2" s="55"/>
      <c r="PN2" s="55"/>
      <c r="PO2" s="55"/>
      <c r="PP2" s="55"/>
      <c r="PQ2" s="55"/>
      <c r="PR2" s="55"/>
      <c r="PS2" s="55"/>
      <c r="PT2" s="55"/>
      <c r="PU2" s="55"/>
      <c r="PV2" s="55"/>
      <c r="PW2" s="55"/>
      <c r="PX2" s="55"/>
      <c r="PY2" s="55"/>
      <c r="PZ2" s="55"/>
      <c r="QA2" s="55"/>
      <c r="QB2" s="55"/>
      <c r="QC2" s="55"/>
      <c r="QD2" s="55"/>
      <c r="QE2" s="55"/>
      <c r="QF2" s="55"/>
      <c r="QG2" s="55"/>
      <c r="QH2" s="55"/>
      <c r="QI2" s="55"/>
      <c r="QJ2" s="55"/>
      <c r="QK2" s="55"/>
      <c r="QL2" s="55"/>
      <c r="QM2" s="55"/>
      <c r="QN2" s="55"/>
      <c r="QO2" s="55"/>
      <c r="QP2" s="55"/>
      <c r="QQ2" s="55"/>
      <c r="QR2" s="55"/>
      <c r="QS2" s="55"/>
      <c r="QT2" s="55"/>
      <c r="QU2" s="55"/>
      <c r="QV2" s="55"/>
      <c r="QW2" s="55"/>
      <c r="QX2" s="55"/>
      <c r="QY2" s="55"/>
      <c r="QZ2" s="55"/>
      <c r="RA2" s="55"/>
      <c r="RB2" s="55"/>
      <c r="RC2" s="55"/>
      <c r="RD2" s="55"/>
      <c r="RE2" s="55"/>
      <c r="RF2" s="55"/>
      <c r="RG2" s="55"/>
      <c r="RH2" s="55"/>
      <c r="RI2" s="55"/>
      <c r="RJ2" s="55"/>
      <c r="RK2" s="55"/>
      <c r="RL2" s="55"/>
      <c r="RM2" s="55"/>
      <c r="RN2" s="55"/>
      <c r="RO2" s="55"/>
      <c r="RP2" s="55"/>
      <c r="RQ2" s="55"/>
      <c r="RR2" s="55"/>
      <c r="RS2" s="55"/>
      <c r="RT2" s="55"/>
      <c r="RU2" s="55"/>
      <c r="RV2" s="55"/>
      <c r="RW2" s="55"/>
      <c r="RX2" s="55"/>
      <c r="RY2" s="55"/>
      <c r="RZ2" s="55"/>
      <c r="SA2" s="55"/>
      <c r="SB2" s="55"/>
      <c r="SC2" s="55"/>
      <c r="SD2" s="55"/>
      <c r="SE2" s="55"/>
      <c r="SF2" s="55"/>
      <c r="SG2" s="55"/>
      <c r="SH2" s="55"/>
      <c r="SI2" s="55"/>
      <c r="SJ2" s="55"/>
      <c r="SK2" s="55"/>
      <c r="SL2" s="55"/>
      <c r="SM2" s="55"/>
      <c r="SN2" s="55"/>
      <c r="SO2" s="55"/>
      <c r="SP2" s="55"/>
      <c r="SQ2" s="55"/>
      <c r="SR2" s="55"/>
      <c r="SS2" s="55"/>
      <c r="ST2" s="55"/>
      <c r="SU2" s="55"/>
      <c r="SV2" s="55"/>
      <c r="SW2" s="55"/>
      <c r="SX2" s="55"/>
      <c r="SY2" s="55"/>
      <c r="SZ2" s="55"/>
      <c r="TA2" s="55"/>
      <c r="TB2" s="55"/>
      <c r="TC2" s="55"/>
      <c r="TD2" s="55"/>
      <c r="TE2" s="55"/>
      <c r="TF2" s="55"/>
      <c r="TG2" s="55"/>
      <c r="TH2" s="55"/>
      <c r="TI2" s="55"/>
      <c r="TJ2" s="55"/>
      <c r="TK2" s="55"/>
      <c r="TL2" s="55"/>
      <c r="TM2" s="55"/>
      <c r="TN2" s="55"/>
      <c r="TO2" s="55"/>
      <c r="TP2" s="55"/>
      <c r="TQ2" s="55"/>
      <c r="TR2" s="55"/>
      <c r="TS2" s="55"/>
      <c r="TT2" s="55"/>
      <c r="TU2" s="55"/>
      <c r="TV2" s="55"/>
      <c r="TW2" s="55"/>
      <c r="TX2" s="55"/>
      <c r="TY2" s="55"/>
      <c r="TZ2" s="55"/>
      <c r="UA2" s="55"/>
      <c r="UB2" s="55"/>
      <c r="UC2" s="55"/>
      <c r="UD2" s="55"/>
      <c r="UE2" s="55"/>
      <c r="UF2" s="55"/>
      <c r="UG2" s="55"/>
      <c r="UH2" s="55"/>
      <c r="UI2" s="55"/>
      <c r="UJ2" s="55"/>
      <c r="UK2" s="55"/>
      <c r="UL2" s="55"/>
      <c r="UM2" s="55"/>
      <c r="UN2" s="55"/>
      <c r="UO2" s="55"/>
      <c r="UP2" s="55"/>
      <c r="UQ2" s="55"/>
      <c r="UR2" s="55"/>
      <c r="US2" s="55"/>
      <c r="UT2" s="55"/>
      <c r="UU2" s="55"/>
      <c r="UV2" s="55"/>
      <c r="UW2" s="55"/>
      <c r="UX2" s="55"/>
      <c r="UY2" s="55"/>
      <c r="UZ2" s="55"/>
      <c r="VA2" s="55"/>
      <c r="VB2" s="55"/>
      <c r="VC2" s="55"/>
      <c r="VD2" s="55"/>
      <c r="VE2" s="55"/>
      <c r="VF2" s="55"/>
      <c r="VG2" s="55"/>
      <c r="VH2" s="55"/>
      <c r="VI2" s="55"/>
      <c r="VJ2" s="55"/>
      <c r="VK2" s="55"/>
      <c r="VL2" s="55"/>
      <c r="VM2" s="55"/>
      <c r="VN2" s="55"/>
      <c r="VO2" s="55"/>
      <c r="VP2" s="55"/>
      <c r="VQ2" s="55"/>
      <c r="VR2" s="55"/>
      <c r="VS2" s="55"/>
      <c r="VT2" s="55"/>
      <c r="VU2" s="55"/>
      <c r="VV2" s="55"/>
      <c r="VW2" s="55"/>
      <c r="VX2" s="55"/>
      <c r="VY2" s="55"/>
      <c r="VZ2" s="55"/>
      <c r="WA2" s="55"/>
      <c r="WB2" s="55"/>
      <c r="WC2" s="55"/>
      <c r="WD2" s="55"/>
      <c r="WE2" s="55"/>
      <c r="WF2" s="55"/>
      <c r="WG2" s="55"/>
      <c r="WH2" s="55"/>
      <c r="WI2" s="55"/>
      <c r="WJ2" s="55"/>
      <c r="WK2" s="55"/>
      <c r="WL2" s="55"/>
      <c r="WM2" s="55"/>
      <c r="WN2" s="55"/>
      <c r="WO2" s="55"/>
      <c r="WP2" s="55"/>
      <c r="WQ2" s="55"/>
      <c r="WR2" s="55"/>
      <c r="WS2" s="55"/>
      <c r="WT2" s="55"/>
      <c r="WU2" s="55"/>
      <c r="WV2" s="55"/>
      <c r="WW2" s="55"/>
      <c r="WX2" s="55"/>
      <c r="WY2" s="55"/>
      <c r="WZ2" s="55"/>
      <c r="XA2" s="55"/>
      <c r="XB2" s="55"/>
      <c r="XC2" s="55"/>
      <c r="XD2" s="55"/>
      <c r="XE2" s="55"/>
      <c r="XF2" s="55"/>
      <c r="XG2" s="55"/>
      <c r="XH2" s="55"/>
      <c r="XI2" s="55"/>
      <c r="XJ2" s="55"/>
      <c r="XK2" s="55"/>
      <c r="XL2" s="55"/>
      <c r="XM2" s="55"/>
      <c r="XN2" s="55"/>
      <c r="XO2" s="55"/>
      <c r="XP2" s="55"/>
      <c r="XQ2" s="55"/>
      <c r="XR2" s="55"/>
      <c r="XS2" s="55"/>
      <c r="XT2" s="55"/>
      <c r="XU2" s="55"/>
      <c r="XV2" s="55"/>
      <c r="XW2" s="55"/>
      <c r="XX2" s="55"/>
      <c r="XY2" s="55"/>
      <c r="XZ2" s="55"/>
      <c r="YA2" s="55"/>
      <c r="YB2" s="55"/>
      <c r="YC2" s="55"/>
      <c r="YD2" s="55"/>
      <c r="YE2" s="55"/>
      <c r="YF2" s="55"/>
      <c r="YG2" s="55"/>
      <c r="YH2" s="55"/>
      <c r="YI2" s="55"/>
      <c r="YJ2" s="55"/>
      <c r="YK2" s="55"/>
      <c r="YL2" s="55"/>
      <c r="YM2" s="55"/>
      <c r="YN2" s="55"/>
      <c r="YO2" s="55"/>
      <c r="YP2" s="55"/>
      <c r="YQ2" s="55"/>
      <c r="YR2" s="55"/>
      <c r="YS2" s="55"/>
      <c r="YT2" s="55"/>
      <c r="YU2" s="55"/>
      <c r="YV2" s="55"/>
      <c r="YW2" s="55"/>
      <c r="YX2" s="55"/>
      <c r="YY2" s="55"/>
      <c r="YZ2" s="55"/>
      <c r="ZA2" s="55"/>
      <c r="ZB2" s="55"/>
      <c r="ZC2" s="55"/>
      <c r="ZD2" s="55"/>
      <c r="ZE2" s="55"/>
      <c r="ZF2" s="55"/>
      <c r="ZG2" s="55"/>
      <c r="ZH2" s="55"/>
      <c r="ZI2" s="55"/>
      <c r="ZJ2" s="55"/>
      <c r="ZK2" s="55"/>
      <c r="ZL2" s="55"/>
      <c r="ZM2" s="55"/>
      <c r="ZN2" s="55"/>
      <c r="ZO2" s="55"/>
      <c r="ZP2" s="55"/>
      <c r="ZQ2" s="55"/>
      <c r="ZR2" s="55"/>
      <c r="ZS2" s="55"/>
      <c r="ZT2" s="55"/>
      <c r="ZU2" s="55"/>
      <c r="ZV2" s="55"/>
      <c r="ZW2" s="55"/>
      <c r="ZX2" s="55"/>
      <c r="ZY2" s="55"/>
      <c r="ZZ2" s="55"/>
      <c r="AAA2" s="55"/>
      <c r="AAB2" s="55"/>
      <c r="AAC2" s="55"/>
      <c r="AAD2" s="55"/>
      <c r="AAE2" s="55"/>
      <c r="AAF2" s="55"/>
      <c r="AAG2" s="55"/>
      <c r="AAH2" s="55"/>
      <c r="AAI2" s="55"/>
      <c r="AAJ2" s="55"/>
      <c r="AAK2" s="55"/>
      <c r="AAL2" s="55"/>
      <c r="AAM2" s="55"/>
      <c r="AAN2" s="55"/>
      <c r="AAO2" s="55"/>
      <c r="AAP2" s="55"/>
      <c r="AAQ2" s="55"/>
      <c r="AAR2" s="55"/>
      <c r="AAS2" s="55"/>
      <c r="AAT2" s="55"/>
      <c r="AAU2" s="55"/>
      <c r="AAV2" s="55"/>
      <c r="AAW2" s="55"/>
      <c r="AAX2" s="55"/>
      <c r="AAY2" s="55"/>
      <c r="AAZ2" s="55"/>
      <c r="ABA2" s="55"/>
      <c r="ABB2" s="55"/>
      <c r="ABC2" s="55"/>
      <c r="ABD2" s="55"/>
      <c r="ABE2" s="55"/>
      <c r="ABF2" s="55"/>
      <c r="ABG2" s="55"/>
      <c r="ABH2" s="55"/>
      <c r="ABI2" s="55"/>
      <c r="ABJ2" s="55"/>
      <c r="ABK2" s="55"/>
      <c r="ABL2" s="55"/>
      <c r="ABM2" s="55"/>
      <c r="ABN2" s="55"/>
      <c r="ABO2" s="55"/>
      <c r="ABP2" s="55"/>
      <c r="ABQ2" s="55"/>
      <c r="ABR2" s="55"/>
      <c r="ABS2" s="55"/>
      <c r="ABT2" s="55"/>
      <c r="ABU2" s="55"/>
      <c r="ABV2" s="55"/>
      <c r="ABW2" s="55"/>
      <c r="ABX2" s="55"/>
      <c r="ABY2" s="55"/>
      <c r="ABZ2" s="55"/>
      <c r="ACA2" s="55"/>
      <c r="ACB2" s="55"/>
      <c r="ACC2" s="55"/>
      <c r="ACD2" s="55"/>
      <c r="ACE2" s="55"/>
      <c r="ACF2" s="55"/>
      <c r="ACG2" s="55"/>
      <c r="ACH2" s="55"/>
      <c r="ACI2" s="55"/>
      <c r="ACJ2" s="55"/>
      <c r="ACK2" s="55"/>
      <c r="ACL2" s="55"/>
      <c r="ACM2" s="55"/>
      <c r="ACN2" s="55"/>
      <c r="ACO2" s="55"/>
      <c r="ACP2" s="55"/>
      <c r="ACQ2" s="55"/>
      <c r="ACR2" s="55"/>
      <c r="ACS2" s="55"/>
      <c r="ACT2" s="55"/>
      <c r="ACU2" s="55"/>
      <c r="ACV2" s="55"/>
      <c r="ACW2" s="55"/>
      <c r="ACX2" s="55"/>
      <c r="ACY2" s="55"/>
      <c r="ACZ2" s="55"/>
      <c r="ADA2" s="55"/>
      <c r="ADB2" s="55"/>
      <c r="ADC2" s="55"/>
      <c r="ADD2" s="55"/>
      <c r="ADE2" s="55"/>
      <c r="ADF2" s="55"/>
      <c r="ADG2" s="55"/>
      <c r="ADH2" s="55"/>
      <c r="ADI2" s="55"/>
      <c r="ADJ2" s="55"/>
      <c r="ADK2" s="55"/>
      <c r="ADL2" s="55"/>
      <c r="ADM2" s="55"/>
      <c r="ADN2" s="55"/>
      <c r="ADO2" s="55"/>
      <c r="ADP2" s="55"/>
      <c r="ADQ2" s="55"/>
      <c r="ADR2" s="55"/>
      <c r="ADS2" s="55"/>
      <c r="ADT2" s="55"/>
      <c r="ADU2" s="55"/>
      <c r="ADV2" s="55"/>
      <c r="ADW2" s="55"/>
      <c r="ADX2" s="55"/>
      <c r="ADY2" s="55"/>
      <c r="ADZ2" s="55"/>
      <c r="AEA2" s="55"/>
      <c r="AEB2" s="55"/>
      <c r="AEC2" s="55"/>
      <c r="AED2" s="55"/>
      <c r="AEE2" s="55"/>
      <c r="AEF2" s="55"/>
      <c r="AEG2" s="55"/>
      <c r="AEH2" s="55"/>
      <c r="AEI2" s="55"/>
      <c r="AEJ2" s="55"/>
      <c r="AEK2" s="55"/>
      <c r="AEL2" s="55"/>
      <c r="AEM2" s="55"/>
      <c r="AEN2" s="55"/>
      <c r="AEO2" s="55"/>
      <c r="AEP2" s="55"/>
      <c r="AEQ2" s="55"/>
      <c r="AER2" s="55"/>
      <c r="AES2" s="55"/>
      <c r="AET2" s="55"/>
      <c r="AEU2" s="55"/>
      <c r="AEV2" s="55"/>
      <c r="AEW2" s="55"/>
      <c r="AEX2" s="55"/>
      <c r="AEY2" s="55"/>
      <c r="AEZ2" s="55"/>
      <c r="AFA2" s="55"/>
      <c r="AFB2" s="55"/>
      <c r="AFC2" s="55"/>
      <c r="AFD2" s="55"/>
      <c r="AFE2" s="55"/>
      <c r="AFF2" s="55"/>
      <c r="AFG2" s="55"/>
      <c r="AFH2" s="55"/>
      <c r="AFI2" s="55"/>
      <c r="AFJ2" s="55"/>
      <c r="AFK2" s="55"/>
      <c r="AFL2" s="55"/>
      <c r="AFM2" s="55"/>
      <c r="AFN2" s="55"/>
      <c r="AFO2" s="55"/>
      <c r="AFP2" s="55"/>
      <c r="AFQ2" s="55"/>
      <c r="AFR2" s="55"/>
      <c r="AFS2" s="55"/>
      <c r="AFT2" s="55"/>
      <c r="AFU2" s="55"/>
      <c r="AFV2" s="55"/>
      <c r="AFW2" s="55"/>
      <c r="AFX2" s="55"/>
      <c r="AFY2" s="55"/>
      <c r="AFZ2" s="55"/>
      <c r="AGA2" s="55"/>
      <c r="AGB2" s="55"/>
      <c r="AGC2" s="55"/>
      <c r="AGD2" s="55"/>
      <c r="AGE2" s="55"/>
      <c r="AGF2" s="55"/>
      <c r="AGG2" s="55"/>
      <c r="AGH2" s="55"/>
      <c r="AGI2" s="55"/>
      <c r="AGJ2" s="55"/>
      <c r="AGK2" s="55"/>
      <c r="AGL2" s="55"/>
      <c r="AGM2" s="55"/>
      <c r="AGN2" s="55"/>
      <c r="AGO2" s="55"/>
      <c r="AGP2" s="55"/>
      <c r="AGQ2" s="55"/>
      <c r="AGR2" s="55"/>
      <c r="AGS2" s="55"/>
      <c r="AGT2" s="55"/>
      <c r="AGU2" s="55"/>
      <c r="AGV2" s="55"/>
      <c r="AGW2" s="55"/>
      <c r="AGX2" s="55"/>
      <c r="AGY2" s="55"/>
      <c r="AGZ2" s="55"/>
      <c r="AHA2" s="55"/>
      <c r="AHB2" s="55"/>
      <c r="AHC2" s="55"/>
      <c r="AHD2" s="55"/>
      <c r="AHE2" s="55"/>
      <c r="AHF2" s="55"/>
      <c r="AHG2" s="55"/>
      <c r="AHH2" s="55"/>
      <c r="AHI2" s="55"/>
      <c r="AHJ2" s="55"/>
      <c r="AHK2" s="55"/>
      <c r="AHL2" s="55"/>
      <c r="AHM2" s="55"/>
      <c r="AHN2" s="55"/>
      <c r="AHO2" s="55"/>
      <c r="AHP2" s="55"/>
      <c r="AHQ2" s="55"/>
      <c r="AHR2" s="55"/>
      <c r="AHS2" s="55"/>
      <c r="AHT2" s="55"/>
      <c r="AHU2" s="55"/>
      <c r="AHV2" s="55"/>
      <c r="AHW2" s="55"/>
      <c r="AHX2" s="55"/>
      <c r="AHY2" s="55"/>
      <c r="AHZ2" s="55"/>
      <c r="AIA2" s="55"/>
      <c r="AIB2" s="55"/>
      <c r="AIC2" s="55"/>
      <c r="AID2" s="55"/>
      <c r="AIE2" s="55"/>
      <c r="AIF2" s="55"/>
      <c r="AIG2" s="55"/>
      <c r="AIH2" s="55"/>
      <c r="AII2" s="55"/>
      <c r="AIJ2" s="55"/>
      <c r="AIK2" s="55"/>
      <c r="AIL2" s="55"/>
      <c r="AIM2" s="55"/>
      <c r="AIN2" s="55"/>
      <c r="AIO2" s="55"/>
      <c r="AIP2" s="55"/>
      <c r="AIQ2" s="55"/>
      <c r="AIR2" s="55"/>
      <c r="AIS2" s="55"/>
      <c r="AIT2" s="55"/>
      <c r="AIU2" s="55"/>
      <c r="AIV2" s="55"/>
      <c r="AIW2" s="55"/>
      <c r="AIX2" s="55"/>
      <c r="AIY2" s="55"/>
      <c r="AIZ2" s="55"/>
      <c r="AJA2" s="55"/>
      <c r="AJB2" s="55"/>
      <c r="AJC2" s="55"/>
      <c r="AJD2" s="55"/>
      <c r="AJE2" s="55"/>
      <c r="AJF2" s="55"/>
      <c r="AJG2" s="55"/>
      <c r="AJH2" s="55"/>
      <c r="AJI2" s="55"/>
      <c r="AJJ2" s="55"/>
      <c r="AJK2" s="55"/>
      <c r="AJL2" s="55"/>
      <c r="AJM2" s="55"/>
      <c r="AJN2" s="55"/>
      <c r="AJO2" s="55"/>
      <c r="AJP2" s="55"/>
      <c r="AJQ2" s="55"/>
      <c r="AJR2" s="55"/>
      <c r="AJS2" s="55"/>
      <c r="AJT2" s="55"/>
      <c r="AJU2" s="55"/>
      <c r="AJV2" s="55"/>
      <c r="AJW2" s="55"/>
      <c r="AJX2" s="55"/>
      <c r="AJY2" s="55"/>
      <c r="AJZ2" s="55"/>
      <c r="AKA2" s="55"/>
      <c r="AKB2" s="55"/>
      <c r="AKC2" s="55"/>
      <c r="AKD2" s="55"/>
      <c r="AKE2" s="55"/>
      <c r="AKF2" s="55"/>
      <c r="AKG2" s="55"/>
      <c r="AKH2" s="55"/>
      <c r="AKI2" s="55"/>
      <c r="AKJ2" s="55"/>
      <c r="AKK2" s="55"/>
      <c r="AKL2" s="55"/>
      <c r="AKM2" s="55"/>
      <c r="AKN2" s="55"/>
      <c r="AKO2" s="55"/>
      <c r="AKP2" s="55"/>
      <c r="AKQ2" s="55"/>
      <c r="AKR2" s="55"/>
      <c r="AKS2" s="55"/>
      <c r="AKT2" s="55"/>
      <c r="AKU2" s="55"/>
      <c r="AKV2" s="55"/>
      <c r="AKW2" s="55"/>
      <c r="AKX2" s="55"/>
      <c r="AKY2" s="55"/>
      <c r="AKZ2" s="55"/>
      <c r="ALA2" s="55"/>
      <c r="ALB2" s="55"/>
      <c r="ALC2" s="55"/>
      <c r="ALD2" s="55"/>
      <c r="ALE2" s="55"/>
      <c r="ALF2" s="55"/>
      <c r="ALG2" s="55"/>
      <c r="ALH2" s="55"/>
      <c r="ALI2" s="55"/>
      <c r="ALJ2" s="55"/>
      <c r="ALK2" s="55"/>
      <c r="ALL2" s="55"/>
      <c r="ALM2" s="55"/>
      <c r="ALN2" s="55"/>
      <c r="ALO2" s="55"/>
      <c r="ALP2" s="55"/>
      <c r="ALQ2" s="55"/>
      <c r="ALR2" s="55"/>
      <c r="ALS2" s="55"/>
      <c r="ALT2" s="55"/>
      <c r="ALU2" s="55"/>
      <c r="ALV2" s="55"/>
      <c r="ALW2" s="55"/>
      <c r="ALX2" s="55"/>
      <c r="ALY2" s="55"/>
      <c r="ALZ2" s="55"/>
      <c r="AMA2" s="55"/>
      <c r="AMB2" s="55"/>
      <c r="AMC2" s="55"/>
      <c r="AMD2" s="55"/>
      <c r="AME2"/>
      <c r="AMF2"/>
      <c r="AMG2"/>
      <c r="AMH2"/>
      <c r="AMI2"/>
      <c r="AMJ2"/>
    </row>
    <row r="3" spans="1:1024" s="57" customFormat="1" ht="31.2" customHeight="1" x14ac:dyDescent="0.25">
      <c r="A3" s="55" t="s">
        <v>282</v>
      </c>
      <c r="B3" s="55" t="s">
        <v>283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 t="s">
        <v>284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</row>
    <row r="4" spans="1:1024" s="57" customFormat="1" ht="31.2" customHeight="1" x14ac:dyDescent="0.25">
      <c r="A4" s="55" t="s">
        <v>285</v>
      </c>
      <c r="B4" s="55" t="s">
        <v>286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 t="s">
        <v>287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1024" ht="31.2" customHeight="1" x14ac:dyDescent="0.25">
      <c r="A5" s="55" t="s">
        <v>288</v>
      </c>
      <c r="B5" s="55" t="s">
        <v>286</v>
      </c>
      <c r="O5" s="55" t="s">
        <v>287</v>
      </c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  <c r="AAN5" s="57"/>
      <c r="AAO5" s="57"/>
      <c r="AAP5" s="57"/>
      <c r="AAQ5" s="57"/>
      <c r="AAR5" s="57"/>
      <c r="AAS5" s="57"/>
      <c r="AAT5" s="57"/>
      <c r="AAU5" s="57"/>
      <c r="AAV5" s="57"/>
      <c r="AAW5" s="57"/>
      <c r="AAX5" s="57"/>
      <c r="AAY5" s="57"/>
      <c r="AAZ5" s="57"/>
      <c r="ABA5" s="57"/>
      <c r="ABB5" s="57"/>
      <c r="ABC5" s="57"/>
      <c r="ABD5" s="57"/>
      <c r="ABE5" s="57"/>
      <c r="ABF5" s="57"/>
      <c r="ABG5" s="57"/>
      <c r="ABH5" s="57"/>
      <c r="ABI5" s="57"/>
      <c r="ABJ5" s="57"/>
      <c r="ABK5" s="57"/>
      <c r="ABL5" s="57"/>
      <c r="ABM5" s="57"/>
      <c r="ABN5" s="57"/>
      <c r="ABO5" s="57"/>
      <c r="ABP5" s="57"/>
      <c r="ABQ5" s="57"/>
      <c r="ABR5" s="57"/>
      <c r="ABS5" s="57"/>
      <c r="ABT5" s="57"/>
      <c r="ABU5" s="57"/>
      <c r="ABV5" s="57"/>
      <c r="ABW5" s="57"/>
      <c r="ABX5" s="57"/>
      <c r="ABY5" s="57"/>
      <c r="ABZ5" s="57"/>
      <c r="ACA5" s="57"/>
      <c r="ACB5" s="57"/>
      <c r="ACC5" s="57"/>
      <c r="ACD5" s="57"/>
      <c r="ACE5" s="57"/>
      <c r="ACF5" s="57"/>
      <c r="ACG5" s="57"/>
      <c r="ACH5" s="57"/>
      <c r="ACI5" s="57"/>
      <c r="ACJ5" s="57"/>
      <c r="ACK5" s="57"/>
      <c r="ACL5" s="57"/>
      <c r="ACM5" s="57"/>
      <c r="ACN5" s="57"/>
      <c r="ACO5" s="57"/>
      <c r="ACP5" s="57"/>
      <c r="ACQ5" s="57"/>
      <c r="ACR5" s="57"/>
      <c r="ACS5" s="57"/>
      <c r="ACT5" s="57"/>
      <c r="ACU5" s="57"/>
      <c r="ACV5" s="57"/>
      <c r="ACW5" s="57"/>
      <c r="ACX5" s="57"/>
      <c r="ACY5" s="57"/>
      <c r="ACZ5" s="57"/>
      <c r="ADA5" s="57"/>
      <c r="ADB5" s="57"/>
      <c r="ADC5" s="57"/>
      <c r="ADD5" s="57"/>
      <c r="ADE5" s="57"/>
      <c r="ADF5" s="57"/>
      <c r="ADG5" s="57"/>
      <c r="ADH5" s="57"/>
      <c r="ADI5" s="57"/>
      <c r="ADJ5" s="57"/>
      <c r="ADK5" s="57"/>
      <c r="ADL5" s="57"/>
      <c r="ADM5" s="57"/>
      <c r="ADN5" s="57"/>
      <c r="ADO5" s="57"/>
      <c r="ADP5" s="57"/>
      <c r="ADQ5" s="57"/>
      <c r="ADR5" s="57"/>
      <c r="ADS5" s="57"/>
      <c r="ADT5" s="57"/>
      <c r="ADU5" s="57"/>
      <c r="ADV5" s="57"/>
      <c r="ADW5" s="57"/>
      <c r="ADX5" s="57"/>
      <c r="ADY5" s="57"/>
      <c r="ADZ5" s="57"/>
      <c r="AEA5" s="57"/>
      <c r="AEB5" s="57"/>
      <c r="AEC5" s="57"/>
      <c r="AED5" s="57"/>
      <c r="AEE5" s="57"/>
      <c r="AEF5" s="57"/>
      <c r="AEG5" s="57"/>
      <c r="AEH5" s="57"/>
      <c r="AEI5" s="57"/>
      <c r="AEJ5" s="57"/>
      <c r="AEK5" s="57"/>
      <c r="AEL5" s="57"/>
      <c r="AEM5" s="57"/>
      <c r="AEN5" s="57"/>
      <c r="AEO5" s="57"/>
      <c r="AEP5" s="57"/>
      <c r="AEQ5" s="57"/>
      <c r="AER5" s="57"/>
      <c r="AES5" s="57"/>
      <c r="AET5" s="57"/>
      <c r="AEU5" s="57"/>
      <c r="AEV5" s="57"/>
      <c r="AEW5" s="57"/>
      <c r="AEX5" s="57"/>
      <c r="AEY5" s="57"/>
      <c r="AEZ5" s="57"/>
      <c r="AFA5" s="57"/>
      <c r="AFB5" s="57"/>
      <c r="AFC5" s="57"/>
      <c r="AFD5" s="57"/>
      <c r="AFE5" s="57"/>
      <c r="AFF5" s="57"/>
      <c r="AFG5" s="57"/>
      <c r="AFH5" s="57"/>
      <c r="AFI5" s="57"/>
      <c r="AFJ5" s="57"/>
      <c r="AFK5" s="57"/>
      <c r="AFL5" s="57"/>
      <c r="AFM5" s="57"/>
      <c r="AFN5" s="57"/>
      <c r="AFO5" s="57"/>
      <c r="AFP5" s="57"/>
      <c r="AFQ5" s="57"/>
      <c r="AFR5" s="57"/>
      <c r="AFS5" s="57"/>
      <c r="AFT5" s="57"/>
      <c r="AFU5" s="57"/>
      <c r="AFV5" s="57"/>
      <c r="AFW5" s="57"/>
      <c r="AFX5" s="57"/>
      <c r="AFY5" s="57"/>
      <c r="AFZ5" s="57"/>
      <c r="AGA5" s="57"/>
      <c r="AGB5" s="57"/>
      <c r="AGC5" s="57"/>
      <c r="AGD5" s="57"/>
      <c r="AGE5" s="57"/>
      <c r="AGF5" s="57"/>
      <c r="AGG5" s="57"/>
      <c r="AGH5" s="57"/>
      <c r="AGI5" s="57"/>
      <c r="AGJ5" s="57"/>
      <c r="AGK5" s="57"/>
      <c r="AGL5" s="57"/>
      <c r="AGM5" s="57"/>
      <c r="AGN5" s="57"/>
      <c r="AGO5" s="57"/>
      <c r="AGP5" s="57"/>
      <c r="AGQ5" s="57"/>
      <c r="AGR5" s="57"/>
      <c r="AGS5" s="57"/>
      <c r="AGT5" s="57"/>
      <c r="AGU5" s="57"/>
      <c r="AGV5" s="57"/>
      <c r="AGW5" s="57"/>
      <c r="AGX5" s="57"/>
      <c r="AGY5" s="57"/>
      <c r="AGZ5" s="57"/>
      <c r="AHA5" s="57"/>
      <c r="AHB5" s="57"/>
      <c r="AHC5" s="57"/>
      <c r="AHD5" s="57"/>
      <c r="AHE5" s="57"/>
      <c r="AHF5" s="57"/>
      <c r="AHG5" s="57"/>
      <c r="AHH5" s="57"/>
      <c r="AHI5" s="57"/>
      <c r="AHJ5" s="57"/>
      <c r="AHK5" s="57"/>
      <c r="AHL5" s="57"/>
      <c r="AHM5" s="57"/>
      <c r="AHN5" s="57"/>
      <c r="AHO5" s="57"/>
      <c r="AHP5" s="57"/>
      <c r="AHQ5" s="57"/>
      <c r="AHR5" s="57"/>
      <c r="AHS5" s="57"/>
      <c r="AHT5" s="57"/>
      <c r="AHU5" s="57"/>
      <c r="AHV5" s="57"/>
      <c r="AHW5" s="57"/>
      <c r="AHX5" s="57"/>
      <c r="AHY5" s="57"/>
      <c r="AHZ5" s="57"/>
      <c r="AIA5" s="57"/>
      <c r="AIB5" s="57"/>
      <c r="AIC5" s="57"/>
      <c r="AID5" s="57"/>
      <c r="AIE5" s="57"/>
      <c r="AIF5" s="57"/>
      <c r="AIG5" s="57"/>
      <c r="AIH5" s="57"/>
      <c r="AII5" s="57"/>
      <c r="AIJ5" s="57"/>
      <c r="AIK5" s="57"/>
      <c r="AIL5" s="57"/>
      <c r="AIM5" s="57"/>
      <c r="AIN5" s="57"/>
      <c r="AIO5" s="57"/>
      <c r="AIP5" s="57"/>
      <c r="AIQ5" s="57"/>
      <c r="AIR5" s="57"/>
      <c r="AIS5" s="57"/>
      <c r="AIT5" s="57"/>
      <c r="AIU5" s="57"/>
      <c r="AIV5" s="57"/>
      <c r="AIW5" s="57"/>
      <c r="AIX5" s="57"/>
      <c r="AIY5" s="57"/>
      <c r="AIZ5" s="57"/>
      <c r="AJA5" s="57"/>
      <c r="AJB5" s="57"/>
      <c r="AJC5" s="57"/>
      <c r="AJD5" s="57"/>
      <c r="AJE5" s="57"/>
      <c r="AJF5" s="57"/>
      <c r="AJG5" s="57"/>
      <c r="AJH5" s="57"/>
      <c r="AJI5" s="57"/>
      <c r="AJJ5" s="57"/>
      <c r="AJK5" s="57"/>
      <c r="AJL5" s="57"/>
      <c r="AJM5" s="57"/>
      <c r="AJN5" s="57"/>
      <c r="AJO5" s="57"/>
      <c r="AJP5" s="57"/>
      <c r="AJQ5" s="57"/>
      <c r="AJR5" s="57"/>
      <c r="AJS5" s="57"/>
      <c r="AJT5" s="57"/>
      <c r="AJU5" s="57"/>
      <c r="AJV5" s="57"/>
      <c r="AJW5" s="57"/>
      <c r="AJX5" s="57"/>
      <c r="AJY5" s="57"/>
      <c r="AJZ5" s="57"/>
      <c r="AKA5" s="57"/>
      <c r="AKB5" s="57"/>
      <c r="AKC5" s="57"/>
      <c r="AKD5" s="57"/>
      <c r="AKE5" s="57"/>
      <c r="AKF5" s="57"/>
      <c r="AKG5" s="57"/>
      <c r="AKH5" s="57"/>
      <c r="AKI5" s="57"/>
      <c r="AKJ5" s="57"/>
      <c r="AKK5" s="57"/>
      <c r="AKL5" s="57"/>
      <c r="AKM5" s="57"/>
      <c r="AKN5" s="57"/>
      <c r="AKO5" s="57"/>
      <c r="AKP5" s="57"/>
      <c r="AKQ5" s="57"/>
      <c r="AKR5" s="57"/>
      <c r="AKS5" s="57"/>
      <c r="AKT5" s="57"/>
      <c r="AKU5" s="57"/>
      <c r="AKV5" s="57"/>
      <c r="AKW5" s="57"/>
      <c r="AKX5" s="57"/>
      <c r="AKY5" s="57"/>
      <c r="AKZ5" s="57"/>
      <c r="ALA5" s="57"/>
      <c r="ALB5" s="57"/>
      <c r="ALC5" s="57"/>
      <c r="ALD5" s="57"/>
      <c r="ALE5" s="57"/>
      <c r="ALF5" s="57"/>
      <c r="ALG5" s="57"/>
      <c r="ALH5" s="57"/>
      <c r="ALI5" s="57"/>
      <c r="ALJ5" s="57"/>
      <c r="ALK5" s="57"/>
      <c r="ALL5" s="57"/>
      <c r="ALM5" s="57"/>
      <c r="ALN5" s="57"/>
      <c r="ALO5" s="57"/>
      <c r="ALP5" s="57"/>
      <c r="ALQ5" s="57"/>
      <c r="ALR5" s="57"/>
      <c r="ALS5" s="57"/>
      <c r="ALT5" s="57"/>
      <c r="ALU5" s="57"/>
      <c r="ALV5" s="57"/>
      <c r="ALW5" s="57"/>
      <c r="ALX5" s="57"/>
      <c r="ALY5" s="57"/>
      <c r="ALZ5" s="57"/>
      <c r="AMA5" s="57"/>
      <c r="AMB5" s="57"/>
      <c r="AMC5" s="57"/>
      <c r="AMD5" s="57"/>
      <c r="AME5" s="57"/>
      <c r="AMF5" s="57"/>
      <c r="AMG5" s="57"/>
      <c r="AMH5" s="57"/>
      <c r="AMI5" s="57"/>
      <c r="AMJ5" s="57"/>
    </row>
    <row r="6" spans="1:1024" ht="31.2" customHeight="1" x14ac:dyDescent="0.25">
      <c r="A6" s="55" t="s">
        <v>294</v>
      </c>
      <c r="B6" s="55" t="s">
        <v>290</v>
      </c>
      <c r="H6" s="55" t="s">
        <v>295</v>
      </c>
      <c r="I6" s="55" t="s">
        <v>292</v>
      </c>
      <c r="K6" s="55" t="s">
        <v>292</v>
      </c>
      <c r="Y6" s="55" t="s">
        <v>291</v>
      </c>
    </row>
    <row r="7" spans="1:1024" ht="31.2" customHeight="1" x14ac:dyDescent="0.25">
      <c r="A7" s="55" t="s">
        <v>289</v>
      </c>
      <c r="B7" s="55" t="s">
        <v>290</v>
      </c>
      <c r="K7" s="55" t="s">
        <v>291</v>
      </c>
      <c r="Q7" s="55" t="s">
        <v>292</v>
      </c>
    </row>
    <row r="8" spans="1:1024" ht="31.2" customHeight="1" x14ac:dyDescent="0.25">
      <c r="A8" s="55" t="s">
        <v>293</v>
      </c>
      <c r="B8" s="55" t="s">
        <v>290</v>
      </c>
      <c r="I8" s="55" t="s">
        <v>291</v>
      </c>
      <c r="K8" s="55" t="s">
        <v>291</v>
      </c>
      <c r="Q8" s="55" t="s">
        <v>292</v>
      </c>
    </row>
    <row r="9" spans="1:1024" ht="31.2" customHeight="1" x14ac:dyDescent="0.25">
      <c r="A9" s="55" t="s">
        <v>294</v>
      </c>
      <c r="B9" s="55" t="s">
        <v>296</v>
      </c>
      <c r="C9" s="55" t="s">
        <v>297</v>
      </c>
      <c r="H9" s="55" t="s">
        <v>295</v>
      </c>
      <c r="I9" s="55" t="s">
        <v>298</v>
      </c>
      <c r="J9" s="55" t="s">
        <v>295</v>
      </c>
      <c r="K9" s="55" t="s">
        <v>298</v>
      </c>
      <c r="U9" s="55" t="s">
        <v>302</v>
      </c>
      <c r="AK9" s="55" t="s">
        <v>299</v>
      </c>
      <c r="AL9" s="55" t="s">
        <v>300</v>
      </c>
      <c r="AM9" s="55" t="s">
        <v>301</v>
      </c>
      <c r="AN9" s="55">
        <v>84325</v>
      </c>
    </row>
    <row r="10" spans="1:1024" ht="31.2" customHeight="1" x14ac:dyDescent="0.25">
      <c r="A10" s="55" t="s">
        <v>303</v>
      </c>
      <c r="B10" s="55" t="s">
        <v>304</v>
      </c>
      <c r="E10" s="55" t="s">
        <v>305</v>
      </c>
      <c r="I10" s="55" t="s">
        <v>298</v>
      </c>
      <c r="K10" s="55" t="s">
        <v>298</v>
      </c>
    </row>
    <row r="11" spans="1:1024" ht="31.2" customHeight="1" x14ac:dyDescent="0.25">
      <c r="A11" s="55" t="s">
        <v>306</v>
      </c>
      <c r="B11" s="55" t="s">
        <v>307</v>
      </c>
      <c r="C11" s="55" t="s">
        <v>308</v>
      </c>
      <c r="G11" s="55" t="s">
        <v>344</v>
      </c>
      <c r="AP11" s="59"/>
      <c r="AQ11" s="59"/>
      <c r="AR11" s="59"/>
      <c r="AS11" s="59"/>
    </row>
    <row r="12" spans="1:1024" ht="31.2" customHeight="1" x14ac:dyDescent="0.25">
      <c r="A12" s="55" t="s">
        <v>309</v>
      </c>
      <c r="B12" s="55" t="s">
        <v>310</v>
      </c>
      <c r="W12" s="55" t="s">
        <v>311</v>
      </c>
    </row>
    <row r="13" spans="1:1024" ht="31.2" customHeight="1" x14ac:dyDescent="0.25">
      <c r="A13" s="55" t="s">
        <v>312</v>
      </c>
      <c r="B13" s="55" t="s">
        <v>313</v>
      </c>
      <c r="C13" s="55" t="s">
        <v>314</v>
      </c>
      <c r="D13" s="55" t="s">
        <v>315</v>
      </c>
      <c r="E13" s="55" t="s">
        <v>316</v>
      </c>
      <c r="N13" s="55" t="s">
        <v>295</v>
      </c>
      <c r="O13" s="55" t="s">
        <v>291</v>
      </c>
      <c r="T13" s="55" t="s">
        <v>295</v>
      </c>
      <c r="U13" s="55" t="s">
        <v>302</v>
      </c>
      <c r="X13" s="55" t="s">
        <v>295</v>
      </c>
      <c r="Y13" s="55" t="s">
        <v>291</v>
      </c>
      <c r="AA13" s="55" t="s">
        <v>291</v>
      </c>
      <c r="AB13" s="55" t="s">
        <v>295</v>
      </c>
      <c r="AC13" s="55" t="s">
        <v>291</v>
      </c>
      <c r="AE13" s="55" t="s">
        <v>291</v>
      </c>
      <c r="AF13" s="55" t="s">
        <v>295</v>
      </c>
      <c r="AG13" s="55" t="s">
        <v>295</v>
      </c>
      <c r="AH13" s="55" t="s">
        <v>291</v>
      </c>
      <c r="AI13" s="55" t="s">
        <v>319</v>
      </c>
      <c r="AK13" s="55" t="s">
        <v>317</v>
      </c>
      <c r="AL13" s="55" t="s">
        <v>318</v>
      </c>
      <c r="AM13" s="55" t="s">
        <v>301</v>
      </c>
      <c r="AN13" s="55">
        <v>84321</v>
      </c>
    </row>
    <row r="14" spans="1:1024" ht="31.2" customHeight="1" x14ac:dyDescent="0.25">
      <c r="A14" s="55" t="s">
        <v>320</v>
      </c>
      <c r="B14" s="55" t="s">
        <v>321</v>
      </c>
      <c r="C14" s="55" t="s">
        <v>322</v>
      </c>
      <c r="E14" s="55" t="s">
        <v>323</v>
      </c>
      <c r="G14" s="55" t="s">
        <v>3644</v>
      </c>
      <c r="L14" s="55" t="s">
        <v>295</v>
      </c>
      <c r="M14" s="55" t="s">
        <v>291</v>
      </c>
      <c r="O14" s="55" t="s">
        <v>324</v>
      </c>
      <c r="P14" s="55" t="s">
        <v>295</v>
      </c>
      <c r="Q14" s="55" t="s">
        <v>291</v>
      </c>
      <c r="R14" s="55" t="s">
        <v>295</v>
      </c>
      <c r="S14" s="55" t="s">
        <v>291</v>
      </c>
      <c r="U14" s="55" t="s">
        <v>287</v>
      </c>
      <c r="V14" s="55" t="s">
        <v>295</v>
      </c>
      <c r="W14" s="55" t="s">
        <v>302</v>
      </c>
      <c r="Z14" s="55" t="s">
        <v>295</v>
      </c>
      <c r="AA14" s="55" t="s">
        <v>291</v>
      </c>
      <c r="AE14" s="55" t="s">
        <v>291</v>
      </c>
      <c r="AH14" s="55" t="s">
        <v>291</v>
      </c>
      <c r="AI14" s="55" t="s">
        <v>319</v>
      </c>
      <c r="AK14" s="55" t="s">
        <v>325</v>
      </c>
      <c r="AL14" s="55" t="s">
        <v>326</v>
      </c>
      <c r="AM14" s="55" t="s">
        <v>301</v>
      </c>
      <c r="AN14" s="55">
        <v>84319</v>
      </c>
    </row>
    <row r="15" spans="1:1024" ht="31.2" customHeight="1" x14ac:dyDescent="0.25">
      <c r="A15" s="55" t="s">
        <v>327</v>
      </c>
      <c r="B15" s="55" t="s">
        <v>328</v>
      </c>
      <c r="C15" s="55" t="s">
        <v>329</v>
      </c>
      <c r="I15" s="55" t="s">
        <v>330</v>
      </c>
      <c r="K15" s="55" t="s">
        <v>330</v>
      </c>
      <c r="Y15" s="55" t="s">
        <v>333</v>
      </c>
      <c r="AC15" s="60"/>
      <c r="AK15" s="55" t="s">
        <v>331</v>
      </c>
      <c r="AL15" s="55" t="s">
        <v>332</v>
      </c>
      <c r="AM15" s="55" t="s">
        <v>301</v>
      </c>
      <c r="AN15" s="55">
        <v>84321</v>
      </c>
    </row>
    <row r="16" spans="1:1024" ht="31.2" customHeight="1" x14ac:dyDescent="0.25">
      <c r="A16" s="55" t="s">
        <v>334</v>
      </c>
      <c r="B16" s="55" t="s">
        <v>328</v>
      </c>
      <c r="C16" s="55" t="s">
        <v>329</v>
      </c>
      <c r="Y16" s="55" t="s">
        <v>333</v>
      </c>
      <c r="AC16" s="60"/>
      <c r="AK16" s="55" t="s">
        <v>331</v>
      </c>
      <c r="AL16" s="55" t="s">
        <v>332</v>
      </c>
      <c r="AM16" s="55" t="s">
        <v>301</v>
      </c>
      <c r="AN16" s="55">
        <v>84321</v>
      </c>
    </row>
    <row r="17" spans="1:40" ht="31.2" customHeight="1" x14ac:dyDescent="0.25">
      <c r="A17" s="55" t="s">
        <v>335</v>
      </c>
      <c r="B17" s="55" t="s">
        <v>336</v>
      </c>
      <c r="AH17" s="55" t="s">
        <v>292</v>
      </c>
      <c r="AI17" s="55" t="s">
        <v>337</v>
      </c>
      <c r="AM17" s="55" t="s">
        <v>301</v>
      </c>
    </row>
    <row r="18" spans="1:40" ht="31.2" customHeight="1" x14ac:dyDescent="0.25">
      <c r="A18" s="55" t="s">
        <v>338</v>
      </c>
      <c r="B18" s="55" t="s">
        <v>339</v>
      </c>
      <c r="D18" s="55" t="s">
        <v>340</v>
      </c>
      <c r="E18" s="55" t="s">
        <v>341</v>
      </c>
      <c r="U18" s="55" t="s">
        <v>344</v>
      </c>
      <c r="AK18" s="55" t="s">
        <v>342</v>
      </c>
      <c r="AL18" s="55" t="s">
        <v>343</v>
      </c>
      <c r="AM18" s="55" t="s">
        <v>301</v>
      </c>
      <c r="AN18" s="55">
        <v>84326</v>
      </c>
    </row>
    <row r="19" spans="1:40" ht="31.2" customHeight="1" x14ac:dyDescent="0.25">
      <c r="A19" s="55" t="s">
        <v>345</v>
      </c>
      <c r="B19" s="55" t="s">
        <v>346</v>
      </c>
      <c r="C19" s="55" t="s">
        <v>347</v>
      </c>
      <c r="U19" s="55" t="s">
        <v>344</v>
      </c>
      <c r="AK19" s="55" t="s">
        <v>348</v>
      </c>
      <c r="AL19" s="55" t="s">
        <v>343</v>
      </c>
      <c r="AM19" s="55" t="s">
        <v>301</v>
      </c>
      <c r="AN19" s="55" t="s">
        <v>349</v>
      </c>
    </row>
    <row r="20" spans="1:40" ht="31.2" customHeight="1" x14ac:dyDescent="0.25">
      <c r="A20" s="55" t="s">
        <v>350</v>
      </c>
      <c r="B20" s="55" t="s">
        <v>351</v>
      </c>
      <c r="C20" s="55" t="s">
        <v>352</v>
      </c>
      <c r="AA20" s="60" t="s">
        <v>333</v>
      </c>
      <c r="AK20" s="55" t="s">
        <v>353</v>
      </c>
      <c r="AL20" s="55" t="s">
        <v>318</v>
      </c>
      <c r="AM20" s="55" t="s">
        <v>301</v>
      </c>
      <c r="AN20" s="55" t="s">
        <v>354</v>
      </c>
    </row>
    <row r="21" spans="1:40" ht="31.2" customHeight="1" x14ac:dyDescent="0.25">
      <c r="A21" s="60" t="s">
        <v>3656</v>
      </c>
      <c r="B21" s="60" t="s">
        <v>356</v>
      </c>
      <c r="G21" s="55" t="s">
        <v>298</v>
      </c>
      <c r="P21" s="60"/>
      <c r="Q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K21" s="60"/>
      <c r="AL21" s="71"/>
    </row>
    <row r="22" spans="1:40" ht="31.2" customHeight="1" x14ac:dyDescent="0.25">
      <c r="A22" s="60" t="s">
        <v>932</v>
      </c>
      <c r="B22" s="60" t="s">
        <v>356</v>
      </c>
      <c r="G22" s="55" t="s">
        <v>298</v>
      </c>
      <c r="P22" s="60"/>
      <c r="Q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K22" s="60"/>
      <c r="AL22" s="71"/>
    </row>
    <row r="23" spans="1:40" ht="31.2" customHeight="1" x14ac:dyDescent="0.25">
      <c r="A23" s="55" t="s">
        <v>355</v>
      </c>
      <c r="B23" s="55" t="s">
        <v>356</v>
      </c>
      <c r="D23" s="55" t="s">
        <v>357</v>
      </c>
      <c r="E23" s="55" t="s">
        <v>358</v>
      </c>
      <c r="V23" s="55" t="s">
        <v>295</v>
      </c>
      <c r="W23" s="55" t="s">
        <v>362</v>
      </c>
      <c r="X23" s="55" t="s">
        <v>295</v>
      </c>
      <c r="Y23" s="55" t="s">
        <v>362</v>
      </c>
      <c r="AA23" s="55" t="s">
        <v>362</v>
      </c>
      <c r="AE23" s="55" t="s">
        <v>362</v>
      </c>
      <c r="AF23" s="55" t="s">
        <v>295</v>
      </c>
      <c r="AH23" s="55" t="s">
        <v>362</v>
      </c>
      <c r="AI23" s="55" t="s">
        <v>319</v>
      </c>
      <c r="AJ23" s="55" t="s">
        <v>359</v>
      </c>
      <c r="AK23" s="55" t="s">
        <v>360</v>
      </c>
      <c r="AL23" s="55" t="s">
        <v>361</v>
      </c>
      <c r="AM23" s="55" t="s">
        <v>301</v>
      </c>
      <c r="AN23" s="55">
        <v>84318</v>
      </c>
    </row>
    <row r="24" spans="1:40" ht="31.2" customHeight="1" x14ac:dyDescent="0.25">
      <c r="A24" s="60" t="s">
        <v>600</v>
      </c>
      <c r="B24" s="60" t="s">
        <v>3667</v>
      </c>
      <c r="E24" s="220" t="s">
        <v>3670</v>
      </c>
      <c r="G24" s="55" t="s">
        <v>333</v>
      </c>
      <c r="P24" s="60"/>
      <c r="Q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K24" s="60"/>
      <c r="AL24" s="71"/>
    </row>
    <row r="25" spans="1:40" ht="31.2" customHeight="1" x14ac:dyDescent="0.25">
      <c r="A25" s="55" t="s">
        <v>363</v>
      </c>
      <c r="B25" s="55" t="s">
        <v>364</v>
      </c>
      <c r="E25" s="55" t="s">
        <v>365</v>
      </c>
      <c r="AJ25" s="55" t="s">
        <v>366</v>
      </c>
      <c r="AK25" s="55" t="s">
        <v>367</v>
      </c>
      <c r="AL25" s="55" t="s">
        <v>318</v>
      </c>
      <c r="AM25" s="55" t="s">
        <v>301</v>
      </c>
      <c r="AN25" s="55">
        <v>84321</v>
      </c>
    </row>
    <row r="26" spans="1:40" ht="31.2" customHeight="1" x14ac:dyDescent="0.25">
      <c r="A26" s="55" t="s">
        <v>368</v>
      </c>
      <c r="B26" s="55" t="s">
        <v>369</v>
      </c>
      <c r="C26" s="55" t="s">
        <v>370</v>
      </c>
      <c r="I26" s="55" t="s">
        <v>371</v>
      </c>
      <c r="AE26" s="55" t="s">
        <v>292</v>
      </c>
      <c r="AK26" s="55" t="s">
        <v>372</v>
      </c>
      <c r="AL26" s="55" t="s">
        <v>373</v>
      </c>
      <c r="AM26" s="55" t="s">
        <v>301</v>
      </c>
      <c r="AN26" s="55" t="s">
        <v>374</v>
      </c>
    </row>
    <row r="27" spans="1:40" ht="31.2" customHeight="1" x14ac:dyDescent="0.25">
      <c r="A27" s="55" t="s">
        <v>375</v>
      </c>
      <c r="B27" s="55" t="s">
        <v>369</v>
      </c>
      <c r="C27" s="55" t="s">
        <v>370</v>
      </c>
      <c r="I27" s="55" t="s">
        <v>292</v>
      </c>
      <c r="AC27" s="55" t="s">
        <v>292</v>
      </c>
      <c r="AE27" s="55" t="s">
        <v>292</v>
      </c>
      <c r="AK27" s="55" t="s">
        <v>372</v>
      </c>
      <c r="AL27" s="55" t="s">
        <v>373</v>
      </c>
      <c r="AM27" s="55" t="s">
        <v>301</v>
      </c>
      <c r="AN27" s="55" t="s">
        <v>374</v>
      </c>
    </row>
    <row r="28" spans="1:40" ht="31.2" customHeight="1" x14ac:dyDescent="0.25">
      <c r="A28" s="60" t="s">
        <v>3702</v>
      </c>
      <c r="B28" s="60" t="s">
        <v>3703</v>
      </c>
      <c r="E28" s="220" t="s">
        <v>3704</v>
      </c>
      <c r="G28" s="55" t="s">
        <v>344</v>
      </c>
      <c r="P28" s="60"/>
      <c r="Q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K28" s="60"/>
      <c r="AL28" s="71"/>
    </row>
    <row r="29" spans="1:40" ht="31.2" customHeight="1" x14ac:dyDescent="0.25">
      <c r="A29" s="55" t="s">
        <v>376</v>
      </c>
      <c r="B29" s="55" t="s">
        <v>377</v>
      </c>
      <c r="D29" s="55" t="s">
        <v>378</v>
      </c>
      <c r="S29" s="55" t="s">
        <v>362</v>
      </c>
      <c r="AC29" s="60"/>
      <c r="AK29" s="55" t="s">
        <v>379</v>
      </c>
      <c r="AL29" s="55" t="s">
        <v>343</v>
      </c>
      <c r="AM29" s="55" t="s">
        <v>301</v>
      </c>
      <c r="AN29" s="55">
        <v>84326</v>
      </c>
    </row>
    <row r="30" spans="1:40" ht="31.2" customHeight="1" x14ac:dyDescent="0.25">
      <c r="A30" s="55" t="s">
        <v>380</v>
      </c>
      <c r="B30" s="55" t="s">
        <v>377</v>
      </c>
      <c r="D30" s="55" t="s">
        <v>381</v>
      </c>
      <c r="S30" s="55" t="s">
        <v>362</v>
      </c>
      <c r="AC30" s="60"/>
      <c r="AK30" s="55" t="s">
        <v>379</v>
      </c>
      <c r="AL30" s="55" t="s">
        <v>343</v>
      </c>
      <c r="AM30" s="55" t="s">
        <v>301</v>
      </c>
      <c r="AN30" s="55">
        <v>84326</v>
      </c>
    </row>
    <row r="31" spans="1:40" ht="31.2" customHeight="1" x14ac:dyDescent="0.25">
      <c r="A31" s="55" t="s">
        <v>382</v>
      </c>
      <c r="B31" s="55" t="s">
        <v>377</v>
      </c>
      <c r="D31" s="55" t="s">
        <v>383</v>
      </c>
      <c r="E31" s="55" t="s">
        <v>384</v>
      </c>
      <c r="K31" s="55" t="s">
        <v>292</v>
      </c>
      <c r="S31" s="55" t="s">
        <v>362</v>
      </c>
      <c r="AC31" s="60"/>
      <c r="AK31" s="55" t="s">
        <v>379</v>
      </c>
      <c r="AL31" s="55" t="s">
        <v>343</v>
      </c>
      <c r="AM31" s="55" t="s">
        <v>301</v>
      </c>
      <c r="AN31" s="55">
        <v>84326</v>
      </c>
    </row>
    <row r="32" spans="1:40" ht="31.2" customHeight="1" x14ac:dyDescent="0.25">
      <c r="A32" s="55" t="s">
        <v>385</v>
      </c>
      <c r="B32" s="55" t="s">
        <v>386</v>
      </c>
      <c r="C32" s="55" t="s">
        <v>387</v>
      </c>
      <c r="E32" s="55" t="s">
        <v>388</v>
      </c>
      <c r="F32" s="55" t="s">
        <v>295</v>
      </c>
      <c r="G32" s="55" t="s">
        <v>3645</v>
      </c>
      <c r="M32" s="55" t="s">
        <v>292</v>
      </c>
      <c r="P32" s="55" t="s">
        <v>295</v>
      </c>
      <c r="Q32" s="55" t="s">
        <v>371</v>
      </c>
      <c r="U32" s="55" t="s">
        <v>292</v>
      </c>
      <c r="W32" s="55" t="s">
        <v>292</v>
      </c>
      <c r="AA32" s="55" t="s">
        <v>292</v>
      </c>
      <c r="AK32" s="55" t="s">
        <v>389</v>
      </c>
      <c r="AL32" s="55" t="s">
        <v>390</v>
      </c>
      <c r="AM32" s="55" t="s">
        <v>301</v>
      </c>
      <c r="AN32" s="55">
        <v>84335</v>
      </c>
    </row>
    <row r="33" spans="1:41" ht="31.2" customHeight="1" x14ac:dyDescent="0.25">
      <c r="A33" s="55" t="s">
        <v>391</v>
      </c>
      <c r="B33" s="55" t="s">
        <v>392</v>
      </c>
      <c r="D33" s="55" t="s">
        <v>393</v>
      </c>
      <c r="E33" s="55" t="s">
        <v>394</v>
      </c>
      <c r="I33" s="55" t="s">
        <v>395</v>
      </c>
      <c r="K33" s="55" t="s">
        <v>324</v>
      </c>
      <c r="AK33" s="55" t="s">
        <v>396</v>
      </c>
      <c r="AL33" s="55" t="s">
        <v>397</v>
      </c>
      <c r="AM33" s="55" t="s">
        <v>301</v>
      </c>
      <c r="AN33" s="55">
        <v>84332</v>
      </c>
    </row>
    <row r="34" spans="1:41" ht="31.2" customHeight="1" x14ac:dyDescent="0.25">
      <c r="A34" s="55" t="s">
        <v>398</v>
      </c>
      <c r="B34" s="55" t="s">
        <v>399</v>
      </c>
      <c r="D34" s="55" t="s">
        <v>387</v>
      </c>
      <c r="E34" s="55" t="s">
        <v>400</v>
      </c>
      <c r="F34" s="55" t="s">
        <v>295</v>
      </c>
      <c r="G34" s="55" t="s">
        <v>324</v>
      </c>
      <c r="H34" s="55" t="s">
        <v>295</v>
      </c>
      <c r="I34" s="55" t="s">
        <v>298</v>
      </c>
      <c r="J34" s="55" t="s">
        <v>295</v>
      </c>
      <c r="K34" s="55" t="s">
        <v>298</v>
      </c>
      <c r="L34" s="55" t="s">
        <v>295</v>
      </c>
      <c r="M34" s="55" t="s">
        <v>298</v>
      </c>
      <c r="O34" s="55" t="s">
        <v>333</v>
      </c>
      <c r="P34" s="55" t="s">
        <v>295</v>
      </c>
      <c r="Q34" s="55" t="s">
        <v>284</v>
      </c>
      <c r="S34" s="55" t="s">
        <v>284</v>
      </c>
      <c r="W34" s="55" t="s">
        <v>284</v>
      </c>
      <c r="Y34" s="55" t="s">
        <v>284</v>
      </c>
      <c r="AA34" s="55" t="s">
        <v>403</v>
      </c>
      <c r="AC34" s="55" t="s">
        <v>284</v>
      </c>
      <c r="AE34" s="55" t="s">
        <v>284</v>
      </c>
      <c r="AH34" s="55" t="s">
        <v>284</v>
      </c>
      <c r="AI34" s="55" t="s">
        <v>337</v>
      </c>
      <c r="AK34" s="55" t="s">
        <v>401</v>
      </c>
      <c r="AL34" s="55" t="s">
        <v>318</v>
      </c>
      <c r="AM34" s="55" t="s">
        <v>301</v>
      </c>
      <c r="AN34" s="55">
        <v>84321</v>
      </c>
      <c r="AO34" s="55" t="s">
        <v>402</v>
      </c>
    </row>
    <row r="35" spans="1:41" ht="31.2" customHeight="1" x14ac:dyDescent="0.25">
      <c r="A35" s="55" t="s">
        <v>404</v>
      </c>
      <c r="B35" s="55" t="s">
        <v>399</v>
      </c>
      <c r="AA35" s="55" t="s">
        <v>362</v>
      </c>
      <c r="AK35" s="55" t="s">
        <v>405</v>
      </c>
      <c r="AL35" s="55" t="s">
        <v>406</v>
      </c>
      <c r="AM35" s="55" t="s">
        <v>301</v>
      </c>
      <c r="AN35" s="55">
        <v>84341</v>
      </c>
    </row>
    <row r="36" spans="1:41" ht="31.2" customHeight="1" x14ac:dyDescent="0.25">
      <c r="A36" s="55" t="s">
        <v>318</v>
      </c>
      <c r="B36" s="55" t="s">
        <v>399</v>
      </c>
      <c r="AA36" s="55" t="s">
        <v>362</v>
      </c>
      <c r="AK36" s="55" t="s">
        <v>405</v>
      </c>
      <c r="AL36" s="55" t="s">
        <v>406</v>
      </c>
      <c r="AM36" s="55" t="s">
        <v>301</v>
      </c>
      <c r="AN36" s="55">
        <v>84341</v>
      </c>
    </row>
    <row r="37" spans="1:41" ht="31.2" customHeight="1" x14ac:dyDescent="0.25">
      <c r="A37" s="55" t="s">
        <v>407</v>
      </c>
      <c r="B37" s="55" t="s">
        <v>399</v>
      </c>
      <c r="C37" s="55" t="s">
        <v>408</v>
      </c>
      <c r="E37" s="55" t="s">
        <v>409</v>
      </c>
      <c r="Y37" s="55" t="s">
        <v>362</v>
      </c>
      <c r="AA37" s="55" t="s">
        <v>362</v>
      </c>
      <c r="AE37" s="55" t="s">
        <v>362</v>
      </c>
      <c r="AK37" s="55" t="s">
        <v>410</v>
      </c>
      <c r="AL37" s="55" t="s">
        <v>411</v>
      </c>
      <c r="AM37" s="55" t="s">
        <v>301</v>
      </c>
      <c r="AN37" s="55">
        <v>84651</v>
      </c>
    </row>
    <row r="38" spans="1:41" ht="31.2" customHeight="1" x14ac:dyDescent="0.25">
      <c r="A38" s="55" t="s">
        <v>437</v>
      </c>
      <c r="B38" s="55" t="s">
        <v>399</v>
      </c>
      <c r="M38" s="55" t="s">
        <v>298</v>
      </c>
    </row>
    <row r="39" spans="1:41" ht="31.2" customHeight="1" x14ac:dyDescent="0.25">
      <c r="A39" s="55" t="s">
        <v>436</v>
      </c>
      <c r="B39" s="55" t="s">
        <v>399</v>
      </c>
      <c r="G39" s="55" t="s">
        <v>324</v>
      </c>
      <c r="M39" s="55" t="s">
        <v>298</v>
      </c>
    </row>
    <row r="40" spans="1:41" ht="31.2" customHeight="1" x14ac:dyDescent="0.25">
      <c r="A40" s="73" t="s">
        <v>1178</v>
      </c>
      <c r="B40" s="73" t="s">
        <v>413</v>
      </c>
      <c r="C40" s="73"/>
      <c r="D40" s="75"/>
      <c r="E40" s="75"/>
      <c r="F40" s="75"/>
      <c r="G40" s="75" t="s">
        <v>395</v>
      </c>
      <c r="H40" s="75"/>
      <c r="I40" s="73" t="s">
        <v>395</v>
      </c>
      <c r="J40" s="75"/>
      <c r="K40" s="73" t="s">
        <v>395</v>
      </c>
      <c r="L40" s="75"/>
      <c r="M40" s="68"/>
      <c r="N40" s="68"/>
      <c r="O40" s="68"/>
      <c r="T40" s="68"/>
      <c r="U40" s="68"/>
    </row>
    <row r="41" spans="1:41" ht="31.2" customHeight="1" x14ac:dyDescent="0.25">
      <c r="A41" s="55" t="s">
        <v>412</v>
      </c>
      <c r="B41" s="55" t="s">
        <v>413</v>
      </c>
      <c r="I41" s="55" t="s">
        <v>292</v>
      </c>
      <c r="J41" s="55" t="s">
        <v>295</v>
      </c>
      <c r="K41" s="55" t="s">
        <v>292</v>
      </c>
      <c r="AA41" s="55" t="s">
        <v>291</v>
      </c>
      <c r="AK41" s="55" t="s">
        <v>317</v>
      </c>
      <c r="AL41" s="55" t="s">
        <v>318</v>
      </c>
      <c r="AM41" s="55" t="s">
        <v>301</v>
      </c>
      <c r="AN41" s="55">
        <v>84321</v>
      </c>
    </row>
    <row r="42" spans="1:41" ht="31.2" customHeight="1" x14ac:dyDescent="0.25">
      <c r="A42" s="55" t="s">
        <v>414</v>
      </c>
      <c r="B42" s="55" t="s">
        <v>413</v>
      </c>
      <c r="AH42" s="55" t="s">
        <v>292</v>
      </c>
      <c r="AI42" s="55" t="s">
        <v>337</v>
      </c>
      <c r="AM42" s="55" t="s">
        <v>301</v>
      </c>
    </row>
    <row r="43" spans="1:41" ht="31.2" customHeight="1" x14ac:dyDescent="0.25">
      <c r="A43" s="55" t="s">
        <v>415</v>
      </c>
      <c r="B43" s="55" t="s">
        <v>416</v>
      </c>
      <c r="D43" s="55" t="s">
        <v>417</v>
      </c>
      <c r="E43" s="55" t="s">
        <v>418</v>
      </c>
      <c r="Q43" s="55" t="s">
        <v>284</v>
      </c>
      <c r="AK43" s="55" t="s">
        <v>419</v>
      </c>
      <c r="AL43" s="55" t="s">
        <v>318</v>
      </c>
      <c r="AM43" s="55" t="s">
        <v>301</v>
      </c>
      <c r="AN43" s="55">
        <v>84321</v>
      </c>
    </row>
    <row r="44" spans="1:41" ht="31.2" customHeight="1" x14ac:dyDescent="0.25">
      <c r="A44" s="60" t="s">
        <v>3720</v>
      </c>
      <c r="B44" s="60" t="s">
        <v>3722</v>
      </c>
      <c r="E44" s="220" t="s">
        <v>3724</v>
      </c>
      <c r="G44" s="55" t="s">
        <v>344</v>
      </c>
      <c r="P44" s="60"/>
      <c r="Q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K44" s="60"/>
      <c r="AL44" s="71"/>
    </row>
    <row r="45" spans="1:41" ht="31.2" customHeight="1" x14ac:dyDescent="0.25">
      <c r="A45" s="55" t="s">
        <v>420</v>
      </c>
      <c r="B45" s="55" t="s">
        <v>421</v>
      </c>
      <c r="AC45" s="55" t="s">
        <v>284</v>
      </c>
    </row>
    <row r="46" spans="1:41" ht="31.2" customHeight="1" x14ac:dyDescent="0.25">
      <c r="A46" s="55" t="s">
        <v>422</v>
      </c>
      <c r="B46" s="55" t="s">
        <v>423</v>
      </c>
      <c r="I46" s="55" t="s">
        <v>333</v>
      </c>
      <c r="AC46" s="55" t="s">
        <v>292</v>
      </c>
      <c r="AD46" s="55" t="s">
        <v>424</v>
      </c>
    </row>
    <row r="47" spans="1:41" ht="31.2" customHeight="1" x14ac:dyDescent="0.25">
      <c r="A47" s="55" t="s">
        <v>425</v>
      </c>
      <c r="B47" s="55" t="s">
        <v>426</v>
      </c>
      <c r="C47" s="55" t="s">
        <v>427</v>
      </c>
      <c r="E47" s="55" t="s">
        <v>428</v>
      </c>
      <c r="F47" s="55" t="s">
        <v>295</v>
      </c>
      <c r="G47" s="55" t="s">
        <v>298</v>
      </c>
      <c r="H47" s="55" t="s">
        <v>295</v>
      </c>
      <c r="I47" s="55" t="s">
        <v>362</v>
      </c>
      <c r="J47" s="55" t="s">
        <v>295</v>
      </c>
      <c r="K47" s="55" t="s">
        <v>362</v>
      </c>
      <c r="Y47" s="55" t="s">
        <v>430</v>
      </c>
      <c r="AK47" s="55" t="s">
        <v>429</v>
      </c>
      <c r="AL47" s="55" t="s">
        <v>318</v>
      </c>
      <c r="AM47" s="55" t="s">
        <v>301</v>
      </c>
      <c r="AN47" s="55">
        <v>84321</v>
      </c>
    </row>
    <row r="48" spans="1:41" ht="31.2" customHeight="1" x14ac:dyDescent="0.25">
      <c r="A48" s="55" t="s">
        <v>431</v>
      </c>
      <c r="B48" s="55" t="s">
        <v>432</v>
      </c>
      <c r="K48" s="55" t="s">
        <v>371</v>
      </c>
      <c r="AH48" s="55" t="s">
        <v>324</v>
      </c>
      <c r="AI48" s="55" t="s">
        <v>337</v>
      </c>
      <c r="AK48" s="55" t="s">
        <v>433</v>
      </c>
      <c r="AL48" s="55" t="s">
        <v>318</v>
      </c>
      <c r="AM48" s="55" t="s">
        <v>301</v>
      </c>
      <c r="AN48" s="55">
        <v>84321</v>
      </c>
    </row>
    <row r="49" spans="1:41" ht="31.2" customHeight="1" x14ac:dyDescent="0.25">
      <c r="A49" s="55" t="s">
        <v>434</v>
      </c>
      <c r="B49" s="55" t="s">
        <v>435</v>
      </c>
      <c r="S49" s="55" t="s">
        <v>291</v>
      </c>
    </row>
    <row r="50" spans="1:41" ht="31.2" customHeight="1" x14ac:dyDescent="0.25">
      <c r="A50" s="60" t="s">
        <v>3726</v>
      </c>
      <c r="B50" s="60" t="s">
        <v>439</v>
      </c>
      <c r="G50" s="55" t="s">
        <v>344</v>
      </c>
      <c r="P50" s="60"/>
      <c r="Q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K50" s="60"/>
      <c r="AL50" s="71"/>
    </row>
    <row r="51" spans="1:41" ht="31.2" customHeight="1" x14ac:dyDescent="0.25">
      <c r="A51" s="55" t="s">
        <v>438</v>
      </c>
      <c r="B51" s="55" t="s">
        <v>439</v>
      </c>
      <c r="E51" s="61" t="s">
        <v>440</v>
      </c>
      <c r="F51" s="61"/>
      <c r="G51" s="61"/>
      <c r="H51" s="61"/>
      <c r="I51" s="61"/>
      <c r="J51" s="61"/>
      <c r="K51" s="61"/>
      <c r="M51" s="55" t="s">
        <v>344</v>
      </c>
    </row>
    <row r="52" spans="1:41" ht="31.2" customHeight="1" x14ac:dyDescent="0.25">
      <c r="A52" s="55" t="s">
        <v>441</v>
      </c>
      <c r="B52" s="55" t="s">
        <v>442</v>
      </c>
      <c r="C52" s="55" t="s">
        <v>443</v>
      </c>
      <c r="E52" s="55" t="s">
        <v>444</v>
      </c>
      <c r="L52" s="55" t="s">
        <v>295</v>
      </c>
      <c r="M52" s="55" t="s">
        <v>362</v>
      </c>
      <c r="N52" s="55" t="s">
        <v>295</v>
      </c>
      <c r="O52" s="62" t="s">
        <v>362</v>
      </c>
      <c r="Q52" s="55" t="s">
        <v>362</v>
      </c>
      <c r="S52" s="55" t="s">
        <v>362</v>
      </c>
      <c r="U52" s="55" t="s">
        <v>362</v>
      </c>
      <c r="AK52" s="55" t="s">
        <v>445</v>
      </c>
      <c r="AL52" s="55" t="s">
        <v>318</v>
      </c>
      <c r="AM52" s="55" t="s">
        <v>301</v>
      </c>
      <c r="AN52" s="55">
        <v>84341</v>
      </c>
    </row>
    <row r="53" spans="1:41" ht="31.2" customHeight="1" x14ac:dyDescent="0.25">
      <c r="A53" s="55" t="s">
        <v>451</v>
      </c>
      <c r="B53" s="55" t="s">
        <v>447</v>
      </c>
      <c r="O53" s="55" t="s">
        <v>287</v>
      </c>
    </row>
    <row r="54" spans="1:41" ht="31.2" customHeight="1" x14ac:dyDescent="0.25">
      <c r="A54" s="55" t="s">
        <v>446</v>
      </c>
      <c r="B54" s="55" t="s">
        <v>447</v>
      </c>
      <c r="C54" s="55" t="s">
        <v>448</v>
      </c>
      <c r="AC54" s="55" t="s">
        <v>324</v>
      </c>
      <c r="AK54" s="55" t="s">
        <v>449</v>
      </c>
      <c r="AL54" s="55" t="s">
        <v>450</v>
      </c>
      <c r="AM54" s="55" t="s">
        <v>301</v>
      </c>
      <c r="AN54" s="55">
        <v>84078</v>
      </c>
    </row>
    <row r="55" spans="1:41" ht="31.2" customHeight="1" x14ac:dyDescent="0.25">
      <c r="A55" s="55" t="s">
        <v>434</v>
      </c>
      <c r="B55" s="55" t="s">
        <v>452</v>
      </c>
      <c r="C55" s="55" t="s">
        <v>453</v>
      </c>
      <c r="E55" s="55" t="s">
        <v>454</v>
      </c>
      <c r="F55" s="55" t="s">
        <v>295</v>
      </c>
      <c r="G55" s="55" t="s">
        <v>330</v>
      </c>
      <c r="H55" s="55" t="s">
        <v>295</v>
      </c>
      <c r="I55" s="55" t="s">
        <v>330</v>
      </c>
      <c r="J55" s="55" t="s">
        <v>295</v>
      </c>
      <c r="K55" s="55" t="s">
        <v>330</v>
      </c>
      <c r="M55" s="55" t="s">
        <v>330</v>
      </c>
      <c r="N55" s="55" t="s">
        <v>295</v>
      </c>
      <c r="O55" s="55" t="s">
        <v>330</v>
      </c>
      <c r="P55" s="55" t="s">
        <v>295</v>
      </c>
      <c r="Q55" s="55" t="s">
        <v>330</v>
      </c>
      <c r="R55" s="55" t="s">
        <v>295</v>
      </c>
      <c r="S55" s="55" t="s">
        <v>330</v>
      </c>
      <c r="T55" s="55" t="s">
        <v>295</v>
      </c>
      <c r="U55" s="55" t="s">
        <v>330</v>
      </c>
      <c r="V55" s="55" t="s">
        <v>295</v>
      </c>
      <c r="W55" s="55" t="s">
        <v>330</v>
      </c>
      <c r="X55" s="55" t="s">
        <v>295</v>
      </c>
      <c r="Y55" s="55" t="s">
        <v>330</v>
      </c>
      <c r="Z55" s="55" t="s">
        <v>295</v>
      </c>
      <c r="AA55" s="55" t="s">
        <v>330</v>
      </c>
      <c r="AB55" s="55" t="s">
        <v>295</v>
      </c>
      <c r="AC55" s="55" t="s">
        <v>330</v>
      </c>
      <c r="AE55" s="55" t="s">
        <v>330</v>
      </c>
      <c r="AF55" s="55" t="s">
        <v>295</v>
      </c>
      <c r="AG55" s="55" t="s">
        <v>295</v>
      </c>
      <c r="AH55" s="55" t="s">
        <v>330</v>
      </c>
      <c r="AI55" s="55" t="s">
        <v>319</v>
      </c>
      <c r="AK55" s="55" t="s">
        <v>455</v>
      </c>
      <c r="AL55" s="55" t="s">
        <v>318</v>
      </c>
      <c r="AM55" s="55" t="s">
        <v>301</v>
      </c>
      <c r="AN55" s="55">
        <v>84341</v>
      </c>
    </row>
    <row r="56" spans="1:41" ht="31.2" customHeight="1" x14ac:dyDescent="0.25">
      <c r="A56" s="55" t="s">
        <v>456</v>
      </c>
      <c r="B56" s="55" t="s">
        <v>457</v>
      </c>
      <c r="C56" s="55" t="s">
        <v>458</v>
      </c>
      <c r="AH56" s="55" t="s">
        <v>344</v>
      </c>
    </row>
    <row r="57" spans="1:41" ht="31.2" customHeight="1" x14ac:dyDescent="0.25">
      <c r="A57" s="55" t="s">
        <v>462</v>
      </c>
      <c r="B57" s="55" t="s">
        <v>460</v>
      </c>
      <c r="D57" s="55" t="s">
        <v>463</v>
      </c>
      <c r="E57" s="55" t="s">
        <v>464</v>
      </c>
      <c r="I57" s="55" t="s">
        <v>291</v>
      </c>
      <c r="K57" s="55" t="s">
        <v>291</v>
      </c>
      <c r="AO57" s="55" t="s">
        <v>465</v>
      </c>
    </row>
    <row r="58" spans="1:41" ht="31.2" customHeight="1" x14ac:dyDescent="0.25">
      <c r="A58" s="55" t="s">
        <v>459</v>
      </c>
      <c r="B58" s="55" t="s">
        <v>460</v>
      </c>
      <c r="I58" s="55" t="s">
        <v>291</v>
      </c>
      <c r="S58" s="55" t="s">
        <v>330</v>
      </c>
      <c r="AM58" s="55" t="s">
        <v>301</v>
      </c>
      <c r="AO58" s="55" t="s">
        <v>461</v>
      </c>
    </row>
    <row r="59" spans="1:41" ht="31.2" customHeight="1" x14ac:dyDescent="0.25">
      <c r="A59" s="55" t="s">
        <v>466</v>
      </c>
      <c r="B59" s="55" t="s">
        <v>467</v>
      </c>
      <c r="C59" s="55" t="s">
        <v>468</v>
      </c>
      <c r="H59" s="55" t="s">
        <v>295</v>
      </c>
      <c r="I59" s="55" t="s">
        <v>291</v>
      </c>
      <c r="J59" s="55" t="s">
        <v>295</v>
      </c>
      <c r="K59" s="55" t="s">
        <v>291</v>
      </c>
      <c r="AK59" s="55" t="s">
        <v>469</v>
      </c>
      <c r="AL59" s="55" t="s">
        <v>318</v>
      </c>
      <c r="AM59" s="55" t="s">
        <v>301</v>
      </c>
      <c r="AN59" s="55" t="s">
        <v>470</v>
      </c>
    </row>
    <row r="60" spans="1:41" ht="31.2" customHeight="1" x14ac:dyDescent="0.25">
      <c r="A60" s="55" t="s">
        <v>471</v>
      </c>
      <c r="B60" s="55" t="s">
        <v>467</v>
      </c>
      <c r="C60" s="55" t="s">
        <v>468</v>
      </c>
      <c r="E60" s="55" t="s">
        <v>472</v>
      </c>
      <c r="K60" s="55" t="s">
        <v>291</v>
      </c>
      <c r="AK60" s="55" t="s">
        <v>469</v>
      </c>
      <c r="AL60" s="55" t="s">
        <v>318</v>
      </c>
      <c r="AM60" s="55" t="s">
        <v>301</v>
      </c>
      <c r="AN60" s="55" t="s">
        <v>470</v>
      </c>
    </row>
    <row r="61" spans="1:41" ht="31.2" customHeight="1" x14ac:dyDescent="0.25">
      <c r="A61" s="55" t="s">
        <v>473</v>
      </c>
      <c r="B61" s="55" t="s">
        <v>474</v>
      </c>
      <c r="AA61" s="55" t="s">
        <v>362</v>
      </c>
    </row>
    <row r="62" spans="1:41" ht="31.2" customHeight="1" x14ac:dyDescent="0.25">
      <c r="A62" s="55" t="s">
        <v>475</v>
      </c>
      <c r="B62" s="55" t="s">
        <v>476</v>
      </c>
      <c r="AC62" s="55" t="s">
        <v>292</v>
      </c>
    </row>
    <row r="63" spans="1:41" ht="31.2" customHeight="1" x14ac:dyDescent="0.25">
      <c r="A63" s="55" t="s">
        <v>477</v>
      </c>
      <c r="B63" s="55" t="s">
        <v>476</v>
      </c>
      <c r="AC63" s="55" t="s">
        <v>292</v>
      </c>
      <c r="AD63" s="55" t="s">
        <v>424</v>
      </c>
    </row>
    <row r="64" spans="1:41" ht="31.2" customHeight="1" x14ac:dyDescent="0.25">
      <c r="A64" s="55" t="s">
        <v>478</v>
      </c>
      <c r="B64" s="55" t="s">
        <v>479</v>
      </c>
      <c r="C64" s="55" t="s">
        <v>480</v>
      </c>
      <c r="E64" s="55" t="s">
        <v>481</v>
      </c>
      <c r="AC64" s="55" t="s">
        <v>324</v>
      </c>
      <c r="AH64" s="55" t="s">
        <v>324</v>
      </c>
      <c r="AI64" s="55" t="s">
        <v>337</v>
      </c>
      <c r="AK64" s="55" t="s">
        <v>482</v>
      </c>
      <c r="AL64" s="55" t="s">
        <v>318</v>
      </c>
      <c r="AM64" s="55" t="s">
        <v>301</v>
      </c>
      <c r="AN64" s="55">
        <v>84321</v>
      </c>
    </row>
    <row r="65" spans="1:41" ht="31.2" customHeight="1" x14ac:dyDescent="0.25">
      <c r="A65" s="55" t="s">
        <v>483</v>
      </c>
      <c r="B65" s="55" t="s">
        <v>479</v>
      </c>
      <c r="C65" s="55" t="s">
        <v>484</v>
      </c>
      <c r="AC65" s="55" t="s">
        <v>324</v>
      </c>
      <c r="AH65" s="55" t="s">
        <v>324</v>
      </c>
      <c r="AI65" s="55" t="s">
        <v>337</v>
      </c>
      <c r="AK65" s="55" t="s">
        <v>485</v>
      </c>
      <c r="AL65" s="55" t="s">
        <v>486</v>
      </c>
      <c r="AM65" s="55" t="s">
        <v>301</v>
      </c>
      <c r="AN65" s="55">
        <v>84104</v>
      </c>
    </row>
    <row r="66" spans="1:41" ht="31.2" customHeight="1" x14ac:dyDescent="0.25">
      <c r="A66" s="55" t="s">
        <v>487</v>
      </c>
      <c r="B66" s="55" t="s">
        <v>488</v>
      </c>
      <c r="D66" s="55" t="s">
        <v>489</v>
      </c>
      <c r="E66" s="55" t="s">
        <v>490</v>
      </c>
      <c r="S66" s="55" t="s">
        <v>324</v>
      </c>
      <c r="AK66" s="55" t="s">
        <v>491</v>
      </c>
      <c r="AL66" s="55" t="s">
        <v>318</v>
      </c>
      <c r="AM66" s="55" t="s">
        <v>301</v>
      </c>
      <c r="AN66" s="55">
        <v>84321</v>
      </c>
      <c r="AO66" s="55" t="s">
        <v>492</v>
      </c>
    </row>
    <row r="67" spans="1:41" ht="31.2" customHeight="1" x14ac:dyDescent="0.25">
      <c r="A67" s="55" t="s">
        <v>487</v>
      </c>
      <c r="B67" s="55" t="s">
        <v>488</v>
      </c>
      <c r="U67" s="55" t="s">
        <v>344</v>
      </c>
    </row>
    <row r="68" spans="1:41" ht="31.2" customHeight="1" x14ac:dyDescent="0.25">
      <c r="A68" s="73" t="s">
        <v>487</v>
      </c>
      <c r="B68" s="73" t="s">
        <v>1168</v>
      </c>
      <c r="C68" s="73" t="s">
        <v>1169</v>
      </c>
      <c r="D68" s="73"/>
      <c r="E68" s="73"/>
      <c r="F68" s="73"/>
      <c r="G68" s="73"/>
      <c r="H68" s="73"/>
      <c r="I68" s="73" t="s">
        <v>324</v>
      </c>
      <c r="J68" s="73"/>
      <c r="K68" s="73"/>
      <c r="L68" s="73"/>
    </row>
    <row r="69" spans="1:41" ht="31.2" customHeight="1" x14ac:dyDescent="0.25">
      <c r="A69" s="55" t="s">
        <v>517</v>
      </c>
      <c r="B69" s="55" t="s">
        <v>493</v>
      </c>
      <c r="M69" s="55" t="s">
        <v>292</v>
      </c>
    </row>
    <row r="70" spans="1:41" ht="31.2" customHeight="1" x14ac:dyDescent="0.25">
      <c r="A70" s="55" t="s">
        <v>296</v>
      </c>
      <c r="B70" s="55" t="s">
        <v>493</v>
      </c>
      <c r="C70" s="55" t="s">
        <v>494</v>
      </c>
      <c r="E70" s="55" t="s">
        <v>495</v>
      </c>
      <c r="H70" s="55" t="s">
        <v>295</v>
      </c>
      <c r="I70" s="55" t="s">
        <v>284</v>
      </c>
      <c r="J70" s="55" t="s">
        <v>295</v>
      </c>
      <c r="K70" s="55" t="s">
        <v>284</v>
      </c>
      <c r="U70" s="55" t="s">
        <v>362</v>
      </c>
      <c r="Y70" s="55" t="s">
        <v>362</v>
      </c>
      <c r="Z70" s="55" t="s">
        <v>295</v>
      </c>
      <c r="AA70" s="55" t="s">
        <v>362</v>
      </c>
      <c r="AB70" s="55" t="s">
        <v>295</v>
      </c>
      <c r="AC70" s="55" t="s">
        <v>362</v>
      </c>
      <c r="AE70" s="55" t="s">
        <v>362</v>
      </c>
      <c r="AH70" s="55" t="s">
        <v>362</v>
      </c>
      <c r="AI70" s="55" t="s">
        <v>498</v>
      </c>
      <c r="AK70" s="55" t="s">
        <v>496</v>
      </c>
      <c r="AL70" s="55" t="s">
        <v>497</v>
      </c>
      <c r="AM70" s="55" t="s">
        <v>301</v>
      </c>
      <c r="AN70" s="55">
        <v>84333</v>
      </c>
    </row>
    <row r="71" spans="1:41" ht="31.2" customHeight="1" x14ac:dyDescent="0.25">
      <c r="A71" s="60" t="s">
        <v>499</v>
      </c>
      <c r="B71" s="60" t="s">
        <v>493</v>
      </c>
      <c r="C71" s="55" t="s">
        <v>494</v>
      </c>
      <c r="P71" s="60"/>
      <c r="Q71" s="60"/>
      <c r="Y71" s="55" t="s">
        <v>362</v>
      </c>
      <c r="AA71" s="55" t="s">
        <v>362</v>
      </c>
      <c r="AB71" s="60"/>
      <c r="AC71" s="60"/>
      <c r="AD71" s="60"/>
      <c r="AE71" s="60" t="s">
        <v>362</v>
      </c>
      <c r="AF71" s="60"/>
      <c r="AG71" s="60"/>
      <c r="AK71" s="55" t="s">
        <v>496</v>
      </c>
      <c r="AL71" s="55" t="s">
        <v>497</v>
      </c>
      <c r="AM71" s="55" t="s">
        <v>301</v>
      </c>
      <c r="AN71" s="55">
        <v>84333</v>
      </c>
    </row>
    <row r="72" spans="1:41" ht="31.2" customHeight="1" x14ac:dyDescent="0.25">
      <c r="A72" s="55" t="s">
        <v>500</v>
      </c>
      <c r="B72" s="55" t="s">
        <v>501</v>
      </c>
      <c r="D72" s="55" t="s">
        <v>502</v>
      </c>
      <c r="E72" s="55" t="s">
        <v>503</v>
      </c>
      <c r="G72" s="55" t="s">
        <v>324</v>
      </c>
      <c r="S72" s="55" t="s">
        <v>333</v>
      </c>
      <c r="AK72" s="55" t="s">
        <v>504</v>
      </c>
      <c r="AL72" s="55" t="s">
        <v>497</v>
      </c>
      <c r="AM72" s="55" t="s">
        <v>301</v>
      </c>
      <c r="AN72" s="55">
        <v>84333</v>
      </c>
    </row>
    <row r="73" spans="1:41" ht="31.2" customHeight="1" x14ac:dyDescent="0.25">
      <c r="A73" s="55" t="s">
        <v>505</v>
      </c>
      <c r="B73" s="55" t="s">
        <v>506</v>
      </c>
      <c r="D73" s="55" t="s">
        <v>507</v>
      </c>
      <c r="E73" s="55" t="s">
        <v>508</v>
      </c>
      <c r="U73" s="55" t="s">
        <v>510</v>
      </c>
      <c r="AE73" s="55" t="s">
        <v>510</v>
      </c>
      <c r="AH73" s="55" t="s">
        <v>287</v>
      </c>
      <c r="AI73" s="55" t="s">
        <v>337</v>
      </c>
      <c r="AK73" s="55" t="s">
        <v>509</v>
      </c>
      <c r="AL73" s="55" t="s">
        <v>318</v>
      </c>
      <c r="AM73" s="55" t="s">
        <v>301</v>
      </c>
      <c r="AN73" s="55">
        <v>84321</v>
      </c>
    </row>
    <row r="74" spans="1:41" ht="31.2" customHeight="1" x14ac:dyDescent="0.25">
      <c r="A74" s="55" t="s">
        <v>511</v>
      </c>
      <c r="B74" s="55" t="s">
        <v>512</v>
      </c>
      <c r="AE74" s="55" t="s">
        <v>362</v>
      </c>
    </row>
    <row r="75" spans="1:41" ht="31.2" customHeight="1" x14ac:dyDescent="0.25">
      <c r="A75" s="55" t="s">
        <v>513</v>
      </c>
      <c r="B75" s="55" t="s">
        <v>514</v>
      </c>
      <c r="I75" s="55" t="s">
        <v>362</v>
      </c>
      <c r="AH75" s="55" t="s">
        <v>284</v>
      </c>
      <c r="AI75" s="55" t="s">
        <v>516</v>
      </c>
      <c r="AK75" s="55" t="s">
        <v>515</v>
      </c>
      <c r="AL75" s="55" t="s">
        <v>318</v>
      </c>
      <c r="AM75" s="55" t="s">
        <v>301</v>
      </c>
      <c r="AN75" s="55">
        <v>84321</v>
      </c>
    </row>
    <row r="76" spans="1:41" ht="31.2" customHeight="1" x14ac:dyDescent="0.25">
      <c r="A76" s="55" t="s">
        <v>518</v>
      </c>
      <c r="B76" s="55" t="s">
        <v>519</v>
      </c>
      <c r="E76" s="61" t="s">
        <v>520</v>
      </c>
      <c r="F76" s="61"/>
      <c r="G76" s="61" t="s">
        <v>344</v>
      </c>
      <c r="H76" s="61"/>
      <c r="I76" s="61"/>
      <c r="J76" s="61"/>
      <c r="K76" s="61"/>
      <c r="M76" s="55" t="s">
        <v>344</v>
      </c>
    </row>
    <row r="77" spans="1:41" ht="31.2" customHeight="1" x14ac:dyDescent="0.25">
      <c r="A77" s="60" t="s">
        <v>3740</v>
      </c>
      <c r="B77" s="60" t="s">
        <v>3741</v>
      </c>
      <c r="E77" s="220" t="s">
        <v>3742</v>
      </c>
      <c r="G77" s="55" t="s">
        <v>344</v>
      </c>
      <c r="P77" s="60"/>
      <c r="Q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K77" s="60"/>
      <c r="AL77" s="71"/>
    </row>
    <row r="78" spans="1:41" ht="31.2" customHeight="1" x14ac:dyDescent="0.25">
      <c r="A78" s="55" t="s">
        <v>521</v>
      </c>
      <c r="B78" s="55" t="s">
        <v>522</v>
      </c>
      <c r="C78" s="63" t="s">
        <v>523</v>
      </c>
      <c r="E78" s="55" t="s">
        <v>524</v>
      </c>
      <c r="O78" s="55" t="s">
        <v>287</v>
      </c>
      <c r="U78" s="55" t="s">
        <v>324</v>
      </c>
      <c r="AJ78" s="63"/>
      <c r="AK78" s="55" t="s">
        <v>525</v>
      </c>
      <c r="AL78" s="55" t="s">
        <v>318</v>
      </c>
      <c r="AM78" s="55" t="s">
        <v>301</v>
      </c>
      <c r="AN78" s="55">
        <v>84321</v>
      </c>
    </row>
    <row r="79" spans="1:41" ht="31.2" customHeight="1" x14ac:dyDescent="0.3">
      <c r="A79" s="60" t="s">
        <v>587</v>
      </c>
      <c r="B79" s="60" t="s">
        <v>526</v>
      </c>
      <c r="E79" s="222" t="s">
        <v>3743</v>
      </c>
      <c r="G79" s="55" t="s">
        <v>344</v>
      </c>
      <c r="P79" s="60"/>
      <c r="Q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K79" s="60"/>
      <c r="AL79" s="71"/>
    </row>
    <row r="80" spans="1:41" ht="31.2" customHeight="1" x14ac:dyDescent="0.25">
      <c r="A80" s="55" t="s">
        <v>382</v>
      </c>
      <c r="B80" s="55" t="s">
        <v>526</v>
      </c>
      <c r="I80" s="55" t="s">
        <v>362</v>
      </c>
      <c r="AH80" s="55" t="s">
        <v>292</v>
      </c>
      <c r="AI80" s="55" t="s">
        <v>498</v>
      </c>
      <c r="AM80" s="55" t="s">
        <v>301</v>
      </c>
    </row>
    <row r="81" spans="1:1024" ht="31.2" customHeight="1" x14ac:dyDescent="0.25">
      <c r="A81" s="55" t="s">
        <v>527</v>
      </c>
      <c r="B81" s="55" t="s">
        <v>528</v>
      </c>
      <c r="Y81" s="55" t="s">
        <v>530</v>
      </c>
      <c r="AK81" s="55" t="s">
        <v>529</v>
      </c>
      <c r="AL81" s="55" t="s">
        <v>361</v>
      </c>
      <c r="AM81" s="55" t="s">
        <v>301</v>
      </c>
      <c r="AN81" s="55">
        <v>84318</v>
      </c>
    </row>
    <row r="82" spans="1:1024" ht="31.2" customHeight="1" x14ac:dyDescent="0.25">
      <c r="A82" s="55" t="s">
        <v>483</v>
      </c>
      <c r="B82" s="55" t="s">
        <v>531</v>
      </c>
      <c r="C82" s="55" t="s">
        <v>532</v>
      </c>
      <c r="E82" s="55" t="s">
        <v>533</v>
      </c>
      <c r="O82" s="55" t="s">
        <v>362</v>
      </c>
      <c r="Q82" s="55" t="s">
        <v>362</v>
      </c>
      <c r="S82" s="55" t="s">
        <v>362</v>
      </c>
      <c r="W82" s="55" t="s">
        <v>362</v>
      </c>
      <c r="Y82" s="55" t="s">
        <v>362</v>
      </c>
      <c r="AC82" s="60" t="s">
        <v>362</v>
      </c>
      <c r="AE82" s="60" t="s">
        <v>362</v>
      </c>
      <c r="AK82" s="55" t="s">
        <v>534</v>
      </c>
      <c r="AL82" s="55" t="s">
        <v>390</v>
      </c>
      <c r="AM82" s="55" t="s">
        <v>301</v>
      </c>
      <c r="AN82" s="55">
        <v>84335</v>
      </c>
    </row>
    <row r="83" spans="1:1024" ht="31.2" customHeight="1" x14ac:dyDescent="0.25">
      <c r="A83" s="55" t="s">
        <v>535</v>
      </c>
      <c r="B83" s="55" t="s">
        <v>536</v>
      </c>
      <c r="D83" s="55" t="s">
        <v>537</v>
      </c>
      <c r="E83" s="55" t="s">
        <v>538</v>
      </c>
      <c r="I83" s="55" t="s">
        <v>333</v>
      </c>
      <c r="K83" s="55" t="s">
        <v>333</v>
      </c>
      <c r="S83" s="55" t="s">
        <v>284</v>
      </c>
      <c r="AC83" s="60"/>
      <c r="AE83" s="60"/>
      <c r="AK83" s="55" t="s">
        <v>539</v>
      </c>
      <c r="AL83" s="55" t="s">
        <v>540</v>
      </c>
      <c r="AM83" s="55" t="s">
        <v>301</v>
      </c>
      <c r="AN83" s="55">
        <v>84062</v>
      </c>
    </row>
    <row r="84" spans="1:1024" ht="31.2" customHeight="1" x14ac:dyDescent="0.25">
      <c r="A84" s="55" t="s">
        <v>478</v>
      </c>
      <c r="B84" s="55" t="s">
        <v>541</v>
      </c>
      <c r="C84" s="55" t="s">
        <v>542</v>
      </c>
      <c r="E84" s="55" t="s">
        <v>543</v>
      </c>
      <c r="K84" s="55" t="s">
        <v>292</v>
      </c>
      <c r="Q84" s="55" t="s">
        <v>344</v>
      </c>
      <c r="U84" s="55" t="s">
        <v>344</v>
      </c>
      <c r="W84" s="55" t="s">
        <v>344</v>
      </c>
      <c r="Y84" s="55" t="s">
        <v>344</v>
      </c>
      <c r="AA84" s="55" t="s">
        <v>344</v>
      </c>
      <c r="AK84" s="55" t="s">
        <v>544</v>
      </c>
      <c r="AL84" s="55" t="s">
        <v>318</v>
      </c>
      <c r="AM84" s="55" t="s">
        <v>301</v>
      </c>
      <c r="AN84" s="55">
        <v>84341</v>
      </c>
    </row>
    <row r="85" spans="1:1024" ht="31.2" customHeight="1" x14ac:dyDescent="0.25">
      <c r="A85" s="55" t="s">
        <v>478</v>
      </c>
      <c r="B85" s="55" t="s">
        <v>541</v>
      </c>
      <c r="C85" s="55" t="s">
        <v>542</v>
      </c>
      <c r="E85" s="55" t="s">
        <v>543</v>
      </c>
      <c r="O85" s="55" t="s">
        <v>344</v>
      </c>
      <c r="R85" s="55" t="s">
        <v>544</v>
      </c>
      <c r="S85" s="55" t="s">
        <v>318</v>
      </c>
      <c r="AJ85" s="55" t="s">
        <v>301</v>
      </c>
      <c r="AK85" s="55">
        <v>84341</v>
      </c>
    </row>
    <row r="86" spans="1:1024" ht="31.2" customHeight="1" x14ac:dyDescent="0.25">
      <c r="A86" s="55" t="s">
        <v>545</v>
      </c>
      <c r="B86" s="55" t="s">
        <v>541</v>
      </c>
      <c r="C86" s="55" t="s">
        <v>542</v>
      </c>
      <c r="E86" s="55" t="s">
        <v>543</v>
      </c>
      <c r="K86" s="55" t="s">
        <v>292</v>
      </c>
      <c r="Q86" s="55" t="s">
        <v>344</v>
      </c>
      <c r="U86" s="55" t="s">
        <v>344</v>
      </c>
      <c r="W86" s="55" t="s">
        <v>344</v>
      </c>
      <c r="Y86" s="55" t="s">
        <v>344</v>
      </c>
      <c r="AA86" s="55" t="s">
        <v>344</v>
      </c>
      <c r="AK86" s="55" t="s">
        <v>544</v>
      </c>
      <c r="AL86" s="55" t="s">
        <v>318</v>
      </c>
      <c r="AM86" s="55" t="s">
        <v>301</v>
      </c>
      <c r="AN86" s="55">
        <v>84341</v>
      </c>
    </row>
    <row r="87" spans="1:1024" ht="31.2" customHeight="1" x14ac:dyDescent="0.25">
      <c r="A87" s="55" t="s">
        <v>545</v>
      </c>
      <c r="B87" s="55" t="s">
        <v>541</v>
      </c>
      <c r="C87" s="55" t="s">
        <v>542</v>
      </c>
      <c r="E87" s="55" t="s">
        <v>543</v>
      </c>
      <c r="O87" s="55" t="s">
        <v>344</v>
      </c>
      <c r="R87" s="55" t="s">
        <v>544</v>
      </c>
      <c r="S87" s="55" t="s">
        <v>318</v>
      </c>
      <c r="AJ87" s="55" t="s">
        <v>301</v>
      </c>
      <c r="AK87" s="55">
        <v>84341</v>
      </c>
    </row>
    <row r="88" spans="1:1024" ht="31.2" customHeight="1" x14ac:dyDescent="0.3">
      <c r="A88" s="60" t="s">
        <v>3732</v>
      </c>
      <c r="B88" s="60" t="s">
        <v>3733</v>
      </c>
      <c r="E88" s="222" t="s">
        <v>3734</v>
      </c>
      <c r="G88" s="55" t="s">
        <v>344</v>
      </c>
      <c r="P88" s="60"/>
      <c r="Q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K88" s="60"/>
      <c r="AL88" s="71"/>
    </row>
    <row r="89" spans="1:1024" ht="31.2" customHeight="1" x14ac:dyDescent="0.3">
      <c r="A89" s="60" t="s">
        <v>1019</v>
      </c>
      <c r="B89" s="60" t="s">
        <v>3733</v>
      </c>
      <c r="E89" s="222" t="s">
        <v>3734</v>
      </c>
      <c r="G89" s="55" t="s">
        <v>344</v>
      </c>
      <c r="P89" s="60"/>
      <c r="Q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K89" s="60"/>
      <c r="AL89" s="71"/>
    </row>
    <row r="90" spans="1:1024" ht="31.2" customHeight="1" x14ac:dyDescent="0.3">
      <c r="A90" s="60" t="s">
        <v>1158</v>
      </c>
      <c r="B90" s="60" t="s">
        <v>3711</v>
      </c>
      <c r="E90" s="222" t="s">
        <v>3712</v>
      </c>
      <c r="G90" s="55" t="s">
        <v>344</v>
      </c>
      <c r="P90" s="60"/>
      <c r="Q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K90" s="60"/>
      <c r="AL90" s="71"/>
    </row>
    <row r="91" spans="1:1024" s="59" customFormat="1" ht="31.2" customHeight="1" x14ac:dyDescent="0.25">
      <c r="A91" s="55" t="s">
        <v>565</v>
      </c>
      <c r="B91" s="55" t="s">
        <v>562</v>
      </c>
      <c r="C91" s="55"/>
      <c r="D91" s="55"/>
      <c r="E91" s="55"/>
      <c r="F91" s="55"/>
      <c r="G91" s="55" t="s">
        <v>344</v>
      </c>
      <c r="H91" s="55"/>
      <c r="I91" s="55"/>
      <c r="J91" s="55"/>
      <c r="K91" s="55"/>
      <c r="L91" s="55"/>
      <c r="M91" s="55" t="s">
        <v>564</v>
      </c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  <c r="IQ91" s="55"/>
      <c r="IR91" s="55"/>
      <c r="IS91" s="55"/>
      <c r="IT91" s="55"/>
      <c r="IU91" s="55"/>
      <c r="IV91" s="55"/>
      <c r="IW91" s="55"/>
      <c r="IX91" s="55"/>
      <c r="IY91" s="55"/>
      <c r="IZ91" s="55"/>
      <c r="JA91" s="55"/>
      <c r="JB91" s="55"/>
      <c r="JC91" s="55"/>
      <c r="JD91" s="55"/>
      <c r="JE91" s="55"/>
      <c r="JF91" s="55"/>
      <c r="JG91" s="55"/>
      <c r="JH91" s="55"/>
      <c r="JI91" s="55"/>
      <c r="JJ91" s="55"/>
      <c r="JK91" s="55"/>
      <c r="JL91" s="55"/>
      <c r="JM91" s="55"/>
      <c r="JN91" s="55"/>
      <c r="JO91" s="55"/>
      <c r="JP91" s="55"/>
      <c r="JQ91" s="55"/>
      <c r="JR91" s="55"/>
      <c r="JS91" s="55"/>
      <c r="JT91" s="55"/>
      <c r="JU91" s="55"/>
      <c r="JV91" s="55"/>
      <c r="JW91" s="55"/>
      <c r="JX91" s="55"/>
      <c r="JY91" s="55"/>
      <c r="JZ91" s="55"/>
      <c r="KA91" s="55"/>
      <c r="KB91" s="55"/>
      <c r="KC91" s="55"/>
      <c r="KD91" s="55"/>
      <c r="KE91" s="55"/>
      <c r="KF91" s="55"/>
      <c r="KG91" s="55"/>
      <c r="KH91" s="55"/>
      <c r="KI91" s="55"/>
      <c r="KJ91" s="55"/>
      <c r="KK91" s="55"/>
      <c r="KL91" s="55"/>
      <c r="KM91" s="55"/>
      <c r="KN91" s="55"/>
      <c r="KO91" s="55"/>
      <c r="KP91" s="55"/>
      <c r="KQ91" s="55"/>
      <c r="KR91" s="55"/>
      <c r="KS91" s="55"/>
      <c r="KT91" s="55"/>
      <c r="KU91" s="55"/>
      <c r="KV91" s="55"/>
      <c r="KW91" s="55"/>
      <c r="KX91" s="55"/>
      <c r="KY91" s="55"/>
      <c r="KZ91" s="55"/>
      <c r="LA91" s="55"/>
      <c r="LB91" s="55"/>
      <c r="LC91" s="55"/>
      <c r="LD91" s="55"/>
      <c r="LE91" s="55"/>
      <c r="LF91" s="55"/>
      <c r="LG91" s="55"/>
      <c r="LH91" s="55"/>
      <c r="LI91" s="55"/>
      <c r="LJ91" s="55"/>
      <c r="LK91" s="55"/>
      <c r="LL91" s="55"/>
      <c r="LM91" s="55"/>
      <c r="LN91" s="55"/>
      <c r="LO91" s="55"/>
      <c r="LP91" s="55"/>
      <c r="LQ91" s="55"/>
      <c r="LR91" s="55"/>
      <c r="LS91" s="55"/>
      <c r="LT91" s="55"/>
      <c r="LU91" s="55"/>
      <c r="LV91" s="55"/>
      <c r="LW91" s="55"/>
      <c r="LX91" s="55"/>
      <c r="LY91" s="55"/>
      <c r="LZ91" s="55"/>
      <c r="MA91" s="55"/>
      <c r="MB91" s="55"/>
      <c r="MC91" s="55"/>
      <c r="MD91" s="55"/>
      <c r="ME91" s="55"/>
      <c r="MF91" s="55"/>
      <c r="MG91" s="55"/>
      <c r="MH91" s="55"/>
      <c r="MI91" s="55"/>
      <c r="MJ91" s="55"/>
      <c r="MK91" s="55"/>
      <c r="ML91" s="55"/>
      <c r="MM91" s="55"/>
      <c r="MN91" s="55"/>
      <c r="MO91" s="55"/>
      <c r="MP91" s="55"/>
      <c r="MQ91" s="55"/>
      <c r="MR91" s="55"/>
      <c r="MS91" s="55"/>
      <c r="MT91" s="55"/>
      <c r="MU91" s="55"/>
      <c r="MV91" s="55"/>
      <c r="MW91" s="55"/>
      <c r="MX91" s="55"/>
      <c r="MY91" s="55"/>
      <c r="MZ91" s="55"/>
      <c r="NA91" s="55"/>
      <c r="NB91" s="55"/>
      <c r="NC91" s="55"/>
      <c r="ND91" s="55"/>
      <c r="NE91" s="55"/>
      <c r="NF91" s="55"/>
      <c r="NG91" s="55"/>
      <c r="NH91" s="55"/>
      <c r="NI91" s="55"/>
      <c r="NJ91" s="55"/>
      <c r="NK91" s="55"/>
      <c r="NL91" s="55"/>
      <c r="NM91" s="55"/>
      <c r="NN91" s="55"/>
      <c r="NO91" s="55"/>
      <c r="NP91" s="55"/>
      <c r="NQ91" s="55"/>
      <c r="NR91" s="55"/>
      <c r="NS91" s="55"/>
      <c r="NT91" s="55"/>
      <c r="NU91" s="55"/>
      <c r="NV91" s="55"/>
      <c r="NW91" s="55"/>
      <c r="NX91" s="55"/>
      <c r="NY91" s="55"/>
      <c r="NZ91" s="55"/>
      <c r="OA91" s="55"/>
      <c r="OB91" s="55"/>
      <c r="OC91" s="55"/>
      <c r="OD91" s="55"/>
      <c r="OE91" s="55"/>
      <c r="OF91" s="55"/>
      <c r="OG91" s="55"/>
      <c r="OH91" s="55"/>
      <c r="OI91" s="55"/>
      <c r="OJ91" s="55"/>
      <c r="OK91" s="55"/>
      <c r="OL91" s="55"/>
      <c r="OM91" s="55"/>
      <c r="ON91" s="55"/>
      <c r="OO91" s="55"/>
      <c r="OP91" s="55"/>
      <c r="OQ91" s="55"/>
      <c r="OR91" s="55"/>
      <c r="OS91" s="55"/>
      <c r="OT91" s="55"/>
      <c r="OU91" s="55"/>
      <c r="OV91" s="55"/>
      <c r="OW91" s="55"/>
      <c r="OX91" s="55"/>
      <c r="OY91" s="55"/>
      <c r="OZ91" s="55"/>
      <c r="PA91" s="55"/>
      <c r="PB91" s="55"/>
      <c r="PC91" s="55"/>
      <c r="PD91" s="55"/>
      <c r="PE91" s="55"/>
      <c r="PF91" s="55"/>
      <c r="PG91" s="55"/>
      <c r="PH91" s="55"/>
      <c r="PI91" s="55"/>
      <c r="PJ91" s="55"/>
      <c r="PK91" s="55"/>
      <c r="PL91" s="55"/>
      <c r="PM91" s="55"/>
      <c r="PN91" s="55"/>
      <c r="PO91" s="55"/>
      <c r="PP91" s="55"/>
      <c r="PQ91" s="55"/>
      <c r="PR91" s="55"/>
      <c r="PS91" s="55"/>
      <c r="PT91" s="55"/>
      <c r="PU91" s="55"/>
      <c r="PV91" s="55"/>
      <c r="PW91" s="55"/>
      <c r="PX91" s="55"/>
      <c r="PY91" s="55"/>
      <c r="PZ91" s="55"/>
      <c r="QA91" s="55"/>
      <c r="QB91" s="55"/>
      <c r="QC91" s="55"/>
      <c r="QD91" s="55"/>
      <c r="QE91" s="55"/>
      <c r="QF91" s="55"/>
      <c r="QG91" s="55"/>
      <c r="QH91" s="55"/>
      <c r="QI91" s="55"/>
      <c r="QJ91" s="55"/>
      <c r="QK91" s="55"/>
      <c r="QL91" s="55"/>
      <c r="QM91" s="55"/>
      <c r="QN91" s="55"/>
      <c r="QO91" s="55"/>
      <c r="QP91" s="55"/>
      <c r="QQ91" s="55"/>
      <c r="QR91" s="55"/>
      <c r="QS91" s="55"/>
      <c r="QT91" s="55"/>
      <c r="QU91" s="55"/>
      <c r="QV91" s="55"/>
      <c r="QW91" s="55"/>
      <c r="QX91" s="55"/>
      <c r="QY91" s="55"/>
      <c r="QZ91" s="55"/>
      <c r="RA91" s="55"/>
      <c r="RB91" s="55"/>
      <c r="RC91" s="55"/>
      <c r="RD91" s="55"/>
      <c r="RE91" s="55"/>
      <c r="RF91" s="55"/>
      <c r="RG91" s="55"/>
      <c r="RH91" s="55"/>
      <c r="RI91" s="55"/>
      <c r="RJ91" s="55"/>
      <c r="RK91" s="55"/>
      <c r="RL91" s="55"/>
      <c r="RM91" s="55"/>
      <c r="RN91" s="55"/>
      <c r="RO91" s="55"/>
      <c r="RP91" s="55"/>
      <c r="RQ91" s="55"/>
      <c r="RR91" s="55"/>
      <c r="RS91" s="55"/>
      <c r="RT91" s="55"/>
      <c r="RU91" s="55"/>
      <c r="RV91" s="55"/>
      <c r="RW91" s="55"/>
      <c r="RX91" s="55"/>
      <c r="RY91" s="55"/>
      <c r="RZ91" s="55"/>
      <c r="SA91" s="55"/>
      <c r="SB91" s="55"/>
      <c r="SC91" s="55"/>
      <c r="SD91" s="55"/>
      <c r="SE91" s="55"/>
      <c r="SF91" s="55"/>
      <c r="SG91" s="55"/>
      <c r="SH91" s="55"/>
      <c r="SI91" s="55"/>
      <c r="SJ91" s="55"/>
      <c r="SK91" s="55"/>
      <c r="SL91" s="55"/>
      <c r="SM91" s="55"/>
      <c r="SN91" s="55"/>
      <c r="SO91" s="55"/>
      <c r="SP91" s="55"/>
      <c r="SQ91" s="55"/>
      <c r="SR91" s="55"/>
      <c r="SS91" s="55"/>
      <c r="ST91" s="55"/>
      <c r="SU91" s="55"/>
      <c r="SV91" s="55"/>
      <c r="SW91" s="55"/>
      <c r="SX91" s="55"/>
      <c r="SY91" s="55"/>
      <c r="SZ91" s="55"/>
      <c r="TA91" s="55"/>
      <c r="TB91" s="55"/>
      <c r="TC91" s="55"/>
      <c r="TD91" s="55"/>
      <c r="TE91" s="55"/>
      <c r="TF91" s="55"/>
      <c r="TG91" s="55"/>
      <c r="TH91" s="55"/>
      <c r="TI91" s="55"/>
      <c r="TJ91" s="55"/>
      <c r="TK91" s="55"/>
      <c r="TL91" s="55"/>
      <c r="TM91" s="55"/>
      <c r="TN91" s="55"/>
      <c r="TO91" s="55"/>
      <c r="TP91" s="55"/>
      <c r="TQ91" s="55"/>
      <c r="TR91" s="55"/>
      <c r="TS91" s="55"/>
      <c r="TT91" s="55"/>
      <c r="TU91" s="55"/>
      <c r="TV91" s="55"/>
      <c r="TW91" s="55"/>
      <c r="TX91" s="55"/>
      <c r="TY91" s="55"/>
      <c r="TZ91" s="55"/>
      <c r="UA91" s="55"/>
      <c r="UB91" s="55"/>
      <c r="UC91" s="55"/>
      <c r="UD91" s="55"/>
      <c r="UE91" s="55"/>
      <c r="UF91" s="55"/>
      <c r="UG91" s="55"/>
      <c r="UH91" s="55"/>
      <c r="UI91" s="55"/>
      <c r="UJ91" s="55"/>
      <c r="UK91" s="55"/>
      <c r="UL91" s="55"/>
      <c r="UM91" s="55"/>
      <c r="UN91" s="55"/>
      <c r="UO91" s="55"/>
      <c r="UP91" s="55"/>
      <c r="UQ91" s="55"/>
      <c r="UR91" s="55"/>
      <c r="US91" s="55"/>
      <c r="UT91" s="55"/>
      <c r="UU91" s="55"/>
      <c r="UV91" s="55"/>
      <c r="UW91" s="55"/>
      <c r="UX91" s="55"/>
      <c r="UY91" s="55"/>
      <c r="UZ91" s="55"/>
      <c r="VA91" s="55"/>
      <c r="VB91" s="55"/>
      <c r="VC91" s="55"/>
      <c r="VD91" s="55"/>
      <c r="VE91" s="55"/>
      <c r="VF91" s="55"/>
      <c r="VG91" s="55"/>
      <c r="VH91" s="55"/>
      <c r="VI91" s="55"/>
      <c r="VJ91" s="55"/>
      <c r="VK91" s="55"/>
      <c r="VL91" s="55"/>
      <c r="VM91" s="55"/>
      <c r="VN91" s="55"/>
      <c r="VO91" s="55"/>
      <c r="VP91" s="55"/>
      <c r="VQ91" s="55"/>
      <c r="VR91" s="55"/>
      <c r="VS91" s="55"/>
      <c r="VT91" s="55"/>
      <c r="VU91" s="55"/>
      <c r="VV91" s="55"/>
      <c r="VW91" s="55"/>
      <c r="VX91" s="55"/>
      <c r="VY91" s="55"/>
      <c r="VZ91" s="55"/>
      <c r="WA91" s="55"/>
      <c r="WB91" s="55"/>
      <c r="WC91" s="55"/>
      <c r="WD91" s="55"/>
      <c r="WE91" s="55"/>
      <c r="WF91" s="55"/>
      <c r="WG91" s="55"/>
      <c r="WH91" s="55"/>
      <c r="WI91" s="55"/>
      <c r="WJ91" s="55"/>
      <c r="WK91" s="55"/>
      <c r="WL91" s="55"/>
      <c r="WM91" s="55"/>
      <c r="WN91" s="55"/>
      <c r="WO91" s="55"/>
      <c r="WP91" s="55"/>
      <c r="WQ91" s="55"/>
      <c r="WR91" s="55"/>
      <c r="WS91" s="55"/>
      <c r="WT91" s="55"/>
      <c r="WU91" s="55"/>
      <c r="WV91" s="55"/>
      <c r="WW91" s="55"/>
      <c r="WX91" s="55"/>
      <c r="WY91" s="55"/>
      <c r="WZ91" s="55"/>
      <c r="XA91" s="55"/>
      <c r="XB91" s="55"/>
      <c r="XC91" s="55"/>
      <c r="XD91" s="55"/>
      <c r="XE91" s="55"/>
      <c r="XF91" s="55"/>
      <c r="XG91" s="55"/>
      <c r="XH91" s="55"/>
      <c r="XI91" s="55"/>
      <c r="XJ91" s="55"/>
      <c r="XK91" s="55"/>
      <c r="XL91" s="55"/>
      <c r="XM91" s="55"/>
      <c r="XN91" s="55"/>
      <c r="XO91" s="55"/>
      <c r="XP91" s="55"/>
      <c r="XQ91" s="55"/>
      <c r="XR91" s="55"/>
      <c r="XS91" s="55"/>
      <c r="XT91" s="55"/>
      <c r="XU91" s="55"/>
      <c r="XV91" s="55"/>
      <c r="XW91" s="55"/>
      <c r="XX91" s="55"/>
      <c r="XY91" s="55"/>
      <c r="XZ91" s="55"/>
      <c r="YA91" s="55"/>
      <c r="YB91" s="55"/>
      <c r="YC91" s="55"/>
      <c r="YD91" s="55"/>
      <c r="YE91" s="55"/>
      <c r="YF91" s="55"/>
      <c r="YG91" s="55"/>
      <c r="YH91" s="55"/>
      <c r="YI91" s="55"/>
      <c r="YJ91" s="55"/>
      <c r="YK91" s="55"/>
      <c r="YL91" s="55"/>
      <c r="YM91" s="55"/>
      <c r="YN91" s="55"/>
      <c r="YO91" s="55"/>
      <c r="YP91" s="55"/>
      <c r="YQ91" s="55"/>
      <c r="YR91" s="55"/>
      <c r="YS91" s="55"/>
      <c r="YT91" s="55"/>
      <c r="YU91" s="55"/>
      <c r="YV91" s="55"/>
      <c r="YW91" s="55"/>
      <c r="YX91" s="55"/>
      <c r="YY91" s="55"/>
      <c r="YZ91" s="55"/>
      <c r="ZA91" s="55"/>
      <c r="ZB91" s="55"/>
      <c r="ZC91" s="55"/>
      <c r="ZD91" s="55"/>
      <c r="ZE91" s="55"/>
      <c r="ZF91" s="55"/>
      <c r="ZG91" s="55"/>
      <c r="ZH91" s="55"/>
      <c r="ZI91" s="55"/>
      <c r="ZJ91" s="55"/>
      <c r="ZK91" s="55"/>
      <c r="ZL91" s="55"/>
      <c r="ZM91" s="55"/>
      <c r="ZN91" s="55"/>
      <c r="ZO91" s="55"/>
      <c r="ZP91" s="55"/>
      <c r="ZQ91" s="55"/>
      <c r="ZR91" s="55"/>
      <c r="ZS91" s="55"/>
      <c r="ZT91" s="55"/>
      <c r="ZU91" s="55"/>
      <c r="ZV91" s="55"/>
      <c r="ZW91" s="55"/>
      <c r="ZX91" s="55"/>
      <c r="ZY91" s="55"/>
      <c r="ZZ91" s="55"/>
      <c r="AAA91" s="55"/>
      <c r="AAB91" s="55"/>
      <c r="AAC91" s="55"/>
      <c r="AAD91" s="55"/>
      <c r="AAE91" s="55"/>
      <c r="AAF91" s="55"/>
      <c r="AAG91" s="55"/>
      <c r="AAH91" s="55"/>
      <c r="AAI91" s="55"/>
      <c r="AAJ91" s="55"/>
      <c r="AAK91" s="55"/>
      <c r="AAL91" s="55"/>
      <c r="AAM91" s="55"/>
      <c r="AAN91" s="55"/>
      <c r="AAO91" s="55"/>
      <c r="AAP91" s="55"/>
      <c r="AAQ91" s="55"/>
      <c r="AAR91" s="55"/>
      <c r="AAS91" s="55"/>
      <c r="AAT91" s="55"/>
      <c r="AAU91" s="55"/>
      <c r="AAV91" s="55"/>
      <c r="AAW91" s="55"/>
      <c r="AAX91" s="55"/>
      <c r="AAY91" s="55"/>
      <c r="AAZ91" s="55"/>
      <c r="ABA91" s="55"/>
      <c r="ABB91" s="55"/>
      <c r="ABC91" s="55"/>
      <c r="ABD91" s="55"/>
      <c r="ABE91" s="55"/>
      <c r="ABF91" s="55"/>
      <c r="ABG91" s="55"/>
      <c r="ABH91" s="55"/>
      <c r="ABI91" s="55"/>
      <c r="ABJ91" s="55"/>
      <c r="ABK91" s="55"/>
      <c r="ABL91" s="55"/>
      <c r="ABM91" s="55"/>
      <c r="ABN91" s="55"/>
      <c r="ABO91" s="55"/>
      <c r="ABP91" s="55"/>
      <c r="ABQ91" s="55"/>
      <c r="ABR91" s="55"/>
      <c r="ABS91" s="55"/>
      <c r="ABT91" s="55"/>
      <c r="ABU91" s="55"/>
      <c r="ABV91" s="55"/>
      <c r="ABW91" s="55"/>
      <c r="ABX91" s="55"/>
      <c r="ABY91" s="55"/>
      <c r="ABZ91" s="55"/>
      <c r="ACA91" s="55"/>
      <c r="ACB91" s="55"/>
      <c r="ACC91" s="55"/>
      <c r="ACD91" s="55"/>
      <c r="ACE91" s="55"/>
      <c r="ACF91" s="55"/>
      <c r="ACG91" s="55"/>
      <c r="ACH91" s="55"/>
      <c r="ACI91" s="55"/>
      <c r="ACJ91" s="55"/>
      <c r="ACK91" s="55"/>
      <c r="ACL91" s="55"/>
      <c r="ACM91" s="55"/>
      <c r="ACN91" s="55"/>
      <c r="ACO91" s="55"/>
      <c r="ACP91" s="55"/>
      <c r="ACQ91" s="55"/>
      <c r="ACR91" s="55"/>
      <c r="ACS91" s="55"/>
      <c r="ACT91" s="55"/>
      <c r="ACU91" s="55"/>
      <c r="ACV91" s="55"/>
      <c r="ACW91" s="55"/>
      <c r="ACX91" s="55"/>
      <c r="ACY91" s="55"/>
      <c r="ACZ91" s="55"/>
      <c r="ADA91" s="55"/>
      <c r="ADB91" s="55"/>
      <c r="ADC91" s="55"/>
      <c r="ADD91" s="55"/>
      <c r="ADE91" s="55"/>
      <c r="ADF91" s="55"/>
      <c r="ADG91" s="55"/>
      <c r="ADH91" s="55"/>
      <c r="ADI91" s="55"/>
      <c r="ADJ91" s="55"/>
      <c r="ADK91" s="55"/>
      <c r="ADL91" s="55"/>
      <c r="ADM91" s="55"/>
      <c r="ADN91" s="55"/>
      <c r="ADO91" s="55"/>
      <c r="ADP91" s="55"/>
      <c r="ADQ91" s="55"/>
      <c r="ADR91" s="55"/>
      <c r="ADS91" s="55"/>
      <c r="ADT91" s="55"/>
      <c r="ADU91" s="55"/>
      <c r="ADV91" s="55"/>
      <c r="ADW91" s="55"/>
      <c r="ADX91" s="55"/>
      <c r="ADY91" s="55"/>
      <c r="ADZ91" s="55"/>
      <c r="AEA91" s="55"/>
      <c r="AEB91" s="55"/>
      <c r="AEC91" s="55"/>
      <c r="AED91" s="55"/>
      <c r="AEE91" s="55"/>
      <c r="AEF91" s="55"/>
      <c r="AEG91" s="55"/>
      <c r="AEH91" s="55"/>
      <c r="AEI91" s="55"/>
      <c r="AEJ91" s="55"/>
      <c r="AEK91" s="55"/>
      <c r="AEL91" s="55"/>
      <c r="AEM91" s="55"/>
      <c r="AEN91" s="55"/>
      <c r="AEO91" s="55"/>
      <c r="AEP91" s="55"/>
      <c r="AEQ91" s="55"/>
      <c r="AER91" s="55"/>
      <c r="AES91" s="55"/>
      <c r="AET91" s="55"/>
      <c r="AEU91" s="55"/>
      <c r="AEV91" s="55"/>
      <c r="AEW91" s="55"/>
      <c r="AEX91" s="55"/>
      <c r="AEY91" s="55"/>
      <c r="AEZ91" s="55"/>
      <c r="AFA91" s="55"/>
      <c r="AFB91" s="55"/>
      <c r="AFC91" s="55"/>
      <c r="AFD91" s="55"/>
      <c r="AFE91" s="55"/>
      <c r="AFF91" s="55"/>
      <c r="AFG91" s="55"/>
      <c r="AFH91" s="55"/>
      <c r="AFI91" s="55"/>
      <c r="AFJ91" s="55"/>
      <c r="AFK91" s="55"/>
      <c r="AFL91" s="55"/>
      <c r="AFM91" s="55"/>
      <c r="AFN91" s="55"/>
      <c r="AFO91" s="55"/>
      <c r="AFP91" s="55"/>
      <c r="AFQ91" s="55"/>
      <c r="AFR91" s="55"/>
      <c r="AFS91" s="55"/>
      <c r="AFT91" s="55"/>
      <c r="AFU91" s="55"/>
      <c r="AFV91" s="55"/>
      <c r="AFW91" s="55"/>
      <c r="AFX91" s="55"/>
      <c r="AFY91" s="55"/>
      <c r="AFZ91" s="55"/>
      <c r="AGA91" s="55"/>
      <c r="AGB91" s="55"/>
      <c r="AGC91" s="55"/>
      <c r="AGD91" s="55"/>
      <c r="AGE91" s="55"/>
      <c r="AGF91" s="55"/>
      <c r="AGG91" s="55"/>
      <c r="AGH91" s="55"/>
      <c r="AGI91" s="55"/>
      <c r="AGJ91" s="55"/>
      <c r="AGK91" s="55"/>
      <c r="AGL91" s="55"/>
      <c r="AGM91" s="55"/>
      <c r="AGN91" s="55"/>
      <c r="AGO91" s="55"/>
      <c r="AGP91" s="55"/>
      <c r="AGQ91" s="55"/>
      <c r="AGR91" s="55"/>
      <c r="AGS91" s="55"/>
      <c r="AGT91" s="55"/>
      <c r="AGU91" s="55"/>
      <c r="AGV91" s="55"/>
      <c r="AGW91" s="55"/>
      <c r="AGX91" s="55"/>
      <c r="AGY91" s="55"/>
      <c r="AGZ91" s="55"/>
      <c r="AHA91" s="55"/>
      <c r="AHB91" s="55"/>
      <c r="AHC91" s="55"/>
      <c r="AHD91" s="55"/>
      <c r="AHE91" s="55"/>
      <c r="AHF91" s="55"/>
      <c r="AHG91" s="55"/>
      <c r="AHH91" s="55"/>
      <c r="AHI91" s="55"/>
      <c r="AHJ91" s="55"/>
      <c r="AHK91" s="55"/>
      <c r="AHL91" s="55"/>
      <c r="AHM91" s="55"/>
      <c r="AHN91" s="55"/>
      <c r="AHO91" s="55"/>
      <c r="AHP91" s="55"/>
      <c r="AHQ91" s="55"/>
      <c r="AHR91" s="55"/>
      <c r="AHS91" s="55"/>
      <c r="AHT91" s="55"/>
      <c r="AHU91" s="55"/>
      <c r="AHV91" s="55"/>
      <c r="AHW91" s="55"/>
      <c r="AHX91" s="55"/>
      <c r="AHY91" s="55"/>
      <c r="AHZ91" s="55"/>
      <c r="AIA91" s="55"/>
      <c r="AIB91" s="55"/>
      <c r="AIC91" s="55"/>
      <c r="AID91" s="55"/>
      <c r="AIE91" s="55"/>
      <c r="AIF91" s="55"/>
      <c r="AIG91" s="55"/>
      <c r="AIH91" s="55"/>
      <c r="AII91" s="55"/>
      <c r="AIJ91" s="55"/>
      <c r="AIK91" s="55"/>
      <c r="AIL91" s="55"/>
      <c r="AIM91" s="55"/>
      <c r="AIN91" s="55"/>
      <c r="AIO91" s="55"/>
      <c r="AIP91" s="55"/>
      <c r="AIQ91" s="55"/>
      <c r="AIR91" s="55"/>
      <c r="AIS91" s="55"/>
      <c r="AIT91" s="55"/>
      <c r="AIU91" s="55"/>
      <c r="AIV91" s="55"/>
      <c r="AIW91" s="55"/>
      <c r="AIX91" s="55"/>
      <c r="AIY91" s="55"/>
      <c r="AIZ91" s="55"/>
      <c r="AJA91" s="55"/>
      <c r="AJB91" s="55"/>
      <c r="AJC91" s="55"/>
      <c r="AJD91" s="55"/>
      <c r="AJE91" s="55"/>
      <c r="AJF91" s="55"/>
      <c r="AJG91" s="55"/>
      <c r="AJH91" s="55"/>
      <c r="AJI91" s="55"/>
      <c r="AJJ91" s="55"/>
      <c r="AJK91" s="55"/>
      <c r="AJL91" s="55"/>
      <c r="AJM91" s="55"/>
      <c r="AJN91" s="55"/>
      <c r="AJO91" s="55"/>
      <c r="AJP91" s="55"/>
      <c r="AJQ91" s="55"/>
      <c r="AJR91" s="55"/>
      <c r="AJS91" s="55"/>
      <c r="AJT91" s="55"/>
      <c r="AJU91" s="55"/>
      <c r="AJV91" s="55"/>
      <c r="AJW91" s="55"/>
      <c r="AJX91" s="55"/>
      <c r="AJY91" s="55"/>
      <c r="AJZ91" s="55"/>
      <c r="AKA91" s="55"/>
      <c r="AKB91" s="55"/>
      <c r="AKC91" s="55"/>
      <c r="AKD91" s="55"/>
      <c r="AKE91" s="55"/>
      <c r="AKF91" s="55"/>
      <c r="AKG91" s="55"/>
      <c r="AKH91" s="55"/>
      <c r="AKI91" s="55"/>
      <c r="AKJ91" s="55"/>
      <c r="AKK91" s="55"/>
      <c r="AKL91" s="55"/>
      <c r="AKM91" s="55"/>
      <c r="AKN91" s="55"/>
      <c r="AKO91" s="55"/>
      <c r="AKP91" s="55"/>
      <c r="AKQ91" s="55"/>
      <c r="AKR91" s="55"/>
      <c r="AKS91" s="55"/>
      <c r="AKT91" s="55"/>
      <c r="AKU91" s="55"/>
      <c r="AKV91" s="55"/>
      <c r="AKW91" s="55"/>
      <c r="AKX91" s="55"/>
      <c r="AKY91" s="55"/>
      <c r="AKZ91" s="55"/>
      <c r="ALA91" s="55"/>
      <c r="ALB91" s="55"/>
      <c r="ALC91" s="55"/>
      <c r="ALD91" s="55"/>
      <c r="ALE91" s="55"/>
      <c r="ALF91" s="55"/>
      <c r="ALG91" s="55"/>
      <c r="ALH91" s="55"/>
      <c r="ALI91" s="55"/>
      <c r="ALJ91" s="55"/>
      <c r="ALK91" s="55"/>
      <c r="ALL91" s="55"/>
      <c r="ALM91" s="55"/>
      <c r="ALN91" s="55"/>
      <c r="ALO91" s="55"/>
      <c r="ALP91" s="55"/>
      <c r="ALQ91" s="55"/>
      <c r="ALR91" s="55"/>
      <c r="ALS91" s="55"/>
      <c r="ALT91" s="55"/>
      <c r="ALU91" s="55"/>
      <c r="ALV91" s="55"/>
      <c r="ALW91" s="55"/>
      <c r="ALX91" s="55"/>
      <c r="ALY91" s="55"/>
      <c r="ALZ91" s="55"/>
      <c r="AMA91" s="55"/>
      <c r="AMB91" s="55"/>
      <c r="AMC91" s="55"/>
      <c r="AMD91" s="55"/>
      <c r="AME91"/>
      <c r="AMF91"/>
      <c r="AMG91"/>
      <c r="AMH91"/>
      <c r="AMI91"/>
      <c r="AMJ91"/>
    </row>
    <row r="92" spans="1:1024" s="59" customFormat="1" ht="31.2" customHeight="1" x14ac:dyDescent="0.25">
      <c r="A92" s="55" t="s">
        <v>566</v>
      </c>
      <c r="B92" s="55" t="s">
        <v>562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 t="s">
        <v>564</v>
      </c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55"/>
      <c r="IQ92" s="55"/>
      <c r="IR92" s="55"/>
      <c r="IS92" s="55"/>
      <c r="IT92" s="55"/>
      <c r="IU92" s="55"/>
      <c r="IV92" s="55"/>
      <c r="IW92" s="55"/>
      <c r="IX92" s="55"/>
      <c r="IY92" s="55"/>
      <c r="IZ92" s="55"/>
      <c r="JA92" s="55"/>
      <c r="JB92" s="55"/>
      <c r="JC92" s="55"/>
      <c r="JD92" s="55"/>
      <c r="JE92" s="55"/>
      <c r="JF92" s="55"/>
      <c r="JG92" s="55"/>
      <c r="JH92" s="55"/>
      <c r="JI92" s="55"/>
      <c r="JJ92" s="55"/>
      <c r="JK92" s="55"/>
      <c r="JL92" s="55"/>
      <c r="JM92" s="55"/>
      <c r="JN92" s="55"/>
      <c r="JO92" s="55"/>
      <c r="JP92" s="55"/>
      <c r="JQ92" s="55"/>
      <c r="JR92" s="55"/>
      <c r="JS92" s="55"/>
      <c r="JT92" s="55"/>
      <c r="JU92" s="55"/>
      <c r="JV92" s="55"/>
      <c r="JW92" s="55"/>
      <c r="JX92" s="55"/>
      <c r="JY92" s="55"/>
      <c r="JZ92" s="55"/>
      <c r="KA92" s="55"/>
      <c r="KB92" s="55"/>
      <c r="KC92" s="55"/>
      <c r="KD92" s="55"/>
      <c r="KE92" s="55"/>
      <c r="KF92" s="55"/>
      <c r="KG92" s="55"/>
      <c r="KH92" s="55"/>
      <c r="KI92" s="55"/>
      <c r="KJ92" s="55"/>
      <c r="KK92" s="55"/>
      <c r="KL92" s="55"/>
      <c r="KM92" s="55"/>
      <c r="KN92" s="55"/>
      <c r="KO92" s="55"/>
      <c r="KP92" s="55"/>
      <c r="KQ92" s="55"/>
      <c r="KR92" s="55"/>
      <c r="KS92" s="55"/>
      <c r="KT92" s="55"/>
      <c r="KU92" s="55"/>
      <c r="KV92" s="55"/>
      <c r="KW92" s="55"/>
      <c r="KX92" s="55"/>
      <c r="KY92" s="55"/>
      <c r="KZ92" s="55"/>
      <c r="LA92" s="55"/>
      <c r="LB92" s="55"/>
      <c r="LC92" s="55"/>
      <c r="LD92" s="55"/>
      <c r="LE92" s="55"/>
      <c r="LF92" s="55"/>
      <c r="LG92" s="55"/>
      <c r="LH92" s="55"/>
      <c r="LI92" s="55"/>
      <c r="LJ92" s="55"/>
      <c r="LK92" s="55"/>
      <c r="LL92" s="55"/>
      <c r="LM92" s="55"/>
      <c r="LN92" s="55"/>
      <c r="LO92" s="55"/>
      <c r="LP92" s="55"/>
      <c r="LQ92" s="55"/>
      <c r="LR92" s="55"/>
      <c r="LS92" s="55"/>
      <c r="LT92" s="55"/>
      <c r="LU92" s="55"/>
      <c r="LV92" s="55"/>
      <c r="LW92" s="55"/>
      <c r="LX92" s="55"/>
      <c r="LY92" s="55"/>
      <c r="LZ92" s="55"/>
      <c r="MA92" s="55"/>
      <c r="MB92" s="55"/>
      <c r="MC92" s="55"/>
      <c r="MD92" s="55"/>
      <c r="ME92" s="55"/>
      <c r="MF92" s="55"/>
      <c r="MG92" s="55"/>
      <c r="MH92" s="55"/>
      <c r="MI92" s="55"/>
      <c r="MJ92" s="55"/>
      <c r="MK92" s="55"/>
      <c r="ML92" s="55"/>
      <c r="MM92" s="55"/>
      <c r="MN92" s="55"/>
      <c r="MO92" s="55"/>
      <c r="MP92" s="55"/>
      <c r="MQ92" s="55"/>
      <c r="MR92" s="55"/>
      <c r="MS92" s="55"/>
      <c r="MT92" s="55"/>
      <c r="MU92" s="55"/>
      <c r="MV92" s="55"/>
      <c r="MW92" s="55"/>
      <c r="MX92" s="55"/>
      <c r="MY92" s="55"/>
      <c r="MZ92" s="55"/>
      <c r="NA92" s="55"/>
      <c r="NB92" s="55"/>
      <c r="NC92" s="55"/>
      <c r="ND92" s="55"/>
      <c r="NE92" s="55"/>
      <c r="NF92" s="55"/>
      <c r="NG92" s="55"/>
      <c r="NH92" s="55"/>
      <c r="NI92" s="55"/>
      <c r="NJ92" s="55"/>
      <c r="NK92" s="55"/>
      <c r="NL92" s="55"/>
      <c r="NM92" s="55"/>
      <c r="NN92" s="55"/>
      <c r="NO92" s="55"/>
      <c r="NP92" s="55"/>
      <c r="NQ92" s="55"/>
      <c r="NR92" s="55"/>
      <c r="NS92" s="55"/>
      <c r="NT92" s="55"/>
      <c r="NU92" s="55"/>
      <c r="NV92" s="55"/>
      <c r="NW92" s="55"/>
      <c r="NX92" s="55"/>
      <c r="NY92" s="55"/>
      <c r="NZ92" s="55"/>
      <c r="OA92" s="55"/>
      <c r="OB92" s="55"/>
      <c r="OC92" s="55"/>
      <c r="OD92" s="55"/>
      <c r="OE92" s="55"/>
      <c r="OF92" s="55"/>
      <c r="OG92" s="55"/>
      <c r="OH92" s="55"/>
      <c r="OI92" s="55"/>
      <c r="OJ92" s="55"/>
      <c r="OK92" s="55"/>
      <c r="OL92" s="55"/>
      <c r="OM92" s="55"/>
      <c r="ON92" s="55"/>
      <c r="OO92" s="55"/>
      <c r="OP92" s="55"/>
      <c r="OQ92" s="55"/>
      <c r="OR92" s="55"/>
      <c r="OS92" s="55"/>
      <c r="OT92" s="55"/>
      <c r="OU92" s="55"/>
      <c r="OV92" s="55"/>
      <c r="OW92" s="55"/>
      <c r="OX92" s="55"/>
      <c r="OY92" s="55"/>
      <c r="OZ92" s="55"/>
      <c r="PA92" s="55"/>
      <c r="PB92" s="55"/>
      <c r="PC92" s="55"/>
      <c r="PD92" s="55"/>
      <c r="PE92" s="55"/>
      <c r="PF92" s="55"/>
      <c r="PG92" s="55"/>
      <c r="PH92" s="55"/>
      <c r="PI92" s="55"/>
      <c r="PJ92" s="55"/>
      <c r="PK92" s="55"/>
      <c r="PL92" s="55"/>
      <c r="PM92" s="55"/>
      <c r="PN92" s="55"/>
      <c r="PO92" s="55"/>
      <c r="PP92" s="55"/>
      <c r="PQ92" s="55"/>
      <c r="PR92" s="55"/>
      <c r="PS92" s="55"/>
      <c r="PT92" s="55"/>
      <c r="PU92" s="55"/>
      <c r="PV92" s="55"/>
      <c r="PW92" s="55"/>
      <c r="PX92" s="55"/>
      <c r="PY92" s="55"/>
      <c r="PZ92" s="55"/>
      <c r="QA92" s="55"/>
      <c r="QB92" s="55"/>
      <c r="QC92" s="55"/>
      <c r="QD92" s="55"/>
      <c r="QE92" s="55"/>
      <c r="QF92" s="55"/>
      <c r="QG92" s="55"/>
      <c r="QH92" s="55"/>
      <c r="QI92" s="55"/>
      <c r="QJ92" s="55"/>
      <c r="QK92" s="55"/>
      <c r="QL92" s="55"/>
      <c r="QM92" s="55"/>
      <c r="QN92" s="55"/>
      <c r="QO92" s="55"/>
      <c r="QP92" s="55"/>
      <c r="QQ92" s="55"/>
      <c r="QR92" s="55"/>
      <c r="QS92" s="55"/>
      <c r="QT92" s="55"/>
      <c r="QU92" s="55"/>
      <c r="QV92" s="55"/>
      <c r="QW92" s="55"/>
      <c r="QX92" s="55"/>
      <c r="QY92" s="55"/>
      <c r="QZ92" s="55"/>
      <c r="RA92" s="55"/>
      <c r="RB92" s="55"/>
      <c r="RC92" s="55"/>
      <c r="RD92" s="55"/>
      <c r="RE92" s="55"/>
      <c r="RF92" s="55"/>
      <c r="RG92" s="55"/>
      <c r="RH92" s="55"/>
      <c r="RI92" s="55"/>
      <c r="RJ92" s="55"/>
      <c r="RK92" s="55"/>
      <c r="RL92" s="55"/>
      <c r="RM92" s="55"/>
      <c r="RN92" s="55"/>
      <c r="RO92" s="55"/>
      <c r="RP92" s="55"/>
      <c r="RQ92" s="55"/>
      <c r="RR92" s="55"/>
      <c r="RS92" s="55"/>
      <c r="RT92" s="55"/>
      <c r="RU92" s="55"/>
      <c r="RV92" s="55"/>
      <c r="RW92" s="55"/>
      <c r="RX92" s="55"/>
      <c r="RY92" s="55"/>
      <c r="RZ92" s="55"/>
      <c r="SA92" s="55"/>
      <c r="SB92" s="55"/>
      <c r="SC92" s="55"/>
      <c r="SD92" s="55"/>
      <c r="SE92" s="55"/>
      <c r="SF92" s="55"/>
      <c r="SG92" s="55"/>
      <c r="SH92" s="55"/>
      <c r="SI92" s="55"/>
      <c r="SJ92" s="55"/>
      <c r="SK92" s="55"/>
      <c r="SL92" s="55"/>
      <c r="SM92" s="55"/>
      <c r="SN92" s="55"/>
      <c r="SO92" s="55"/>
      <c r="SP92" s="55"/>
      <c r="SQ92" s="55"/>
      <c r="SR92" s="55"/>
      <c r="SS92" s="55"/>
      <c r="ST92" s="55"/>
      <c r="SU92" s="55"/>
      <c r="SV92" s="55"/>
      <c r="SW92" s="55"/>
      <c r="SX92" s="55"/>
      <c r="SY92" s="55"/>
      <c r="SZ92" s="55"/>
      <c r="TA92" s="55"/>
      <c r="TB92" s="55"/>
      <c r="TC92" s="55"/>
      <c r="TD92" s="55"/>
      <c r="TE92" s="55"/>
      <c r="TF92" s="55"/>
      <c r="TG92" s="55"/>
      <c r="TH92" s="55"/>
      <c r="TI92" s="55"/>
      <c r="TJ92" s="55"/>
      <c r="TK92" s="55"/>
      <c r="TL92" s="55"/>
      <c r="TM92" s="55"/>
      <c r="TN92" s="55"/>
      <c r="TO92" s="55"/>
      <c r="TP92" s="55"/>
      <c r="TQ92" s="55"/>
      <c r="TR92" s="55"/>
      <c r="TS92" s="55"/>
      <c r="TT92" s="55"/>
      <c r="TU92" s="55"/>
      <c r="TV92" s="55"/>
      <c r="TW92" s="55"/>
      <c r="TX92" s="55"/>
      <c r="TY92" s="55"/>
      <c r="TZ92" s="55"/>
      <c r="UA92" s="55"/>
      <c r="UB92" s="55"/>
      <c r="UC92" s="55"/>
      <c r="UD92" s="55"/>
      <c r="UE92" s="55"/>
      <c r="UF92" s="55"/>
      <c r="UG92" s="55"/>
      <c r="UH92" s="55"/>
      <c r="UI92" s="55"/>
      <c r="UJ92" s="55"/>
      <c r="UK92" s="55"/>
      <c r="UL92" s="55"/>
      <c r="UM92" s="55"/>
      <c r="UN92" s="55"/>
      <c r="UO92" s="55"/>
      <c r="UP92" s="55"/>
      <c r="UQ92" s="55"/>
      <c r="UR92" s="55"/>
      <c r="US92" s="55"/>
      <c r="UT92" s="55"/>
      <c r="UU92" s="55"/>
      <c r="UV92" s="55"/>
      <c r="UW92" s="55"/>
      <c r="UX92" s="55"/>
      <c r="UY92" s="55"/>
      <c r="UZ92" s="55"/>
      <c r="VA92" s="55"/>
      <c r="VB92" s="55"/>
      <c r="VC92" s="55"/>
      <c r="VD92" s="55"/>
      <c r="VE92" s="55"/>
      <c r="VF92" s="55"/>
      <c r="VG92" s="55"/>
      <c r="VH92" s="55"/>
      <c r="VI92" s="55"/>
      <c r="VJ92" s="55"/>
      <c r="VK92" s="55"/>
      <c r="VL92" s="55"/>
      <c r="VM92" s="55"/>
      <c r="VN92" s="55"/>
      <c r="VO92" s="55"/>
      <c r="VP92" s="55"/>
      <c r="VQ92" s="55"/>
      <c r="VR92" s="55"/>
      <c r="VS92" s="55"/>
      <c r="VT92" s="55"/>
      <c r="VU92" s="55"/>
      <c r="VV92" s="55"/>
      <c r="VW92" s="55"/>
      <c r="VX92" s="55"/>
      <c r="VY92" s="55"/>
      <c r="VZ92" s="55"/>
      <c r="WA92" s="55"/>
      <c r="WB92" s="55"/>
      <c r="WC92" s="55"/>
      <c r="WD92" s="55"/>
      <c r="WE92" s="55"/>
      <c r="WF92" s="55"/>
      <c r="WG92" s="55"/>
      <c r="WH92" s="55"/>
      <c r="WI92" s="55"/>
      <c r="WJ92" s="55"/>
      <c r="WK92" s="55"/>
      <c r="WL92" s="55"/>
      <c r="WM92" s="55"/>
      <c r="WN92" s="55"/>
      <c r="WO92" s="55"/>
      <c r="WP92" s="55"/>
      <c r="WQ92" s="55"/>
      <c r="WR92" s="55"/>
      <c r="WS92" s="55"/>
      <c r="WT92" s="55"/>
      <c r="WU92" s="55"/>
      <c r="WV92" s="55"/>
      <c r="WW92" s="55"/>
      <c r="WX92" s="55"/>
      <c r="WY92" s="55"/>
      <c r="WZ92" s="55"/>
      <c r="XA92" s="55"/>
      <c r="XB92" s="55"/>
      <c r="XC92" s="55"/>
      <c r="XD92" s="55"/>
      <c r="XE92" s="55"/>
      <c r="XF92" s="55"/>
      <c r="XG92" s="55"/>
      <c r="XH92" s="55"/>
      <c r="XI92" s="55"/>
      <c r="XJ92" s="55"/>
      <c r="XK92" s="55"/>
      <c r="XL92" s="55"/>
      <c r="XM92" s="55"/>
      <c r="XN92" s="55"/>
      <c r="XO92" s="55"/>
      <c r="XP92" s="55"/>
      <c r="XQ92" s="55"/>
      <c r="XR92" s="55"/>
      <c r="XS92" s="55"/>
      <c r="XT92" s="55"/>
      <c r="XU92" s="55"/>
      <c r="XV92" s="55"/>
      <c r="XW92" s="55"/>
      <c r="XX92" s="55"/>
      <c r="XY92" s="55"/>
      <c r="XZ92" s="55"/>
      <c r="YA92" s="55"/>
      <c r="YB92" s="55"/>
      <c r="YC92" s="55"/>
      <c r="YD92" s="55"/>
      <c r="YE92" s="55"/>
      <c r="YF92" s="55"/>
      <c r="YG92" s="55"/>
      <c r="YH92" s="55"/>
      <c r="YI92" s="55"/>
      <c r="YJ92" s="55"/>
      <c r="YK92" s="55"/>
      <c r="YL92" s="55"/>
      <c r="YM92" s="55"/>
      <c r="YN92" s="55"/>
      <c r="YO92" s="55"/>
      <c r="YP92" s="55"/>
      <c r="YQ92" s="55"/>
      <c r="YR92" s="55"/>
      <c r="YS92" s="55"/>
      <c r="YT92" s="55"/>
      <c r="YU92" s="55"/>
      <c r="YV92" s="55"/>
      <c r="YW92" s="55"/>
      <c r="YX92" s="55"/>
      <c r="YY92" s="55"/>
      <c r="YZ92" s="55"/>
      <c r="ZA92" s="55"/>
      <c r="ZB92" s="55"/>
      <c r="ZC92" s="55"/>
      <c r="ZD92" s="55"/>
      <c r="ZE92" s="55"/>
      <c r="ZF92" s="55"/>
      <c r="ZG92" s="55"/>
      <c r="ZH92" s="55"/>
      <c r="ZI92" s="55"/>
      <c r="ZJ92" s="55"/>
      <c r="ZK92" s="55"/>
      <c r="ZL92" s="55"/>
      <c r="ZM92" s="55"/>
      <c r="ZN92" s="55"/>
      <c r="ZO92" s="55"/>
      <c r="ZP92" s="55"/>
      <c r="ZQ92" s="55"/>
      <c r="ZR92" s="55"/>
      <c r="ZS92" s="55"/>
      <c r="ZT92" s="55"/>
      <c r="ZU92" s="55"/>
      <c r="ZV92" s="55"/>
      <c r="ZW92" s="55"/>
      <c r="ZX92" s="55"/>
      <c r="ZY92" s="55"/>
      <c r="ZZ92" s="55"/>
      <c r="AAA92" s="55"/>
      <c r="AAB92" s="55"/>
      <c r="AAC92" s="55"/>
      <c r="AAD92" s="55"/>
      <c r="AAE92" s="55"/>
      <c r="AAF92" s="55"/>
      <c r="AAG92" s="55"/>
      <c r="AAH92" s="55"/>
      <c r="AAI92" s="55"/>
      <c r="AAJ92" s="55"/>
      <c r="AAK92" s="55"/>
      <c r="AAL92" s="55"/>
      <c r="AAM92" s="55"/>
      <c r="AAN92" s="55"/>
      <c r="AAO92" s="55"/>
      <c r="AAP92" s="55"/>
      <c r="AAQ92" s="55"/>
      <c r="AAR92" s="55"/>
      <c r="AAS92" s="55"/>
      <c r="AAT92" s="55"/>
      <c r="AAU92" s="55"/>
      <c r="AAV92" s="55"/>
      <c r="AAW92" s="55"/>
      <c r="AAX92" s="55"/>
      <c r="AAY92" s="55"/>
      <c r="AAZ92" s="55"/>
      <c r="ABA92" s="55"/>
      <c r="ABB92" s="55"/>
      <c r="ABC92" s="55"/>
      <c r="ABD92" s="55"/>
      <c r="ABE92" s="55"/>
      <c r="ABF92" s="55"/>
      <c r="ABG92" s="55"/>
      <c r="ABH92" s="55"/>
      <c r="ABI92" s="55"/>
      <c r="ABJ92" s="55"/>
      <c r="ABK92" s="55"/>
      <c r="ABL92" s="55"/>
      <c r="ABM92" s="55"/>
      <c r="ABN92" s="55"/>
      <c r="ABO92" s="55"/>
      <c r="ABP92" s="55"/>
      <c r="ABQ92" s="55"/>
      <c r="ABR92" s="55"/>
      <c r="ABS92" s="55"/>
      <c r="ABT92" s="55"/>
      <c r="ABU92" s="55"/>
      <c r="ABV92" s="55"/>
      <c r="ABW92" s="55"/>
      <c r="ABX92" s="55"/>
      <c r="ABY92" s="55"/>
      <c r="ABZ92" s="55"/>
      <c r="ACA92" s="55"/>
      <c r="ACB92" s="55"/>
      <c r="ACC92" s="55"/>
      <c r="ACD92" s="55"/>
      <c r="ACE92" s="55"/>
      <c r="ACF92" s="55"/>
      <c r="ACG92" s="55"/>
      <c r="ACH92" s="55"/>
      <c r="ACI92" s="55"/>
      <c r="ACJ92" s="55"/>
      <c r="ACK92" s="55"/>
      <c r="ACL92" s="55"/>
      <c r="ACM92" s="55"/>
      <c r="ACN92" s="55"/>
      <c r="ACO92" s="55"/>
      <c r="ACP92" s="55"/>
      <c r="ACQ92" s="55"/>
      <c r="ACR92" s="55"/>
      <c r="ACS92" s="55"/>
      <c r="ACT92" s="55"/>
      <c r="ACU92" s="55"/>
      <c r="ACV92" s="55"/>
      <c r="ACW92" s="55"/>
      <c r="ACX92" s="55"/>
      <c r="ACY92" s="55"/>
      <c r="ACZ92" s="55"/>
      <c r="ADA92" s="55"/>
      <c r="ADB92" s="55"/>
      <c r="ADC92" s="55"/>
      <c r="ADD92" s="55"/>
      <c r="ADE92" s="55"/>
      <c r="ADF92" s="55"/>
      <c r="ADG92" s="55"/>
      <c r="ADH92" s="55"/>
      <c r="ADI92" s="55"/>
      <c r="ADJ92" s="55"/>
      <c r="ADK92" s="55"/>
      <c r="ADL92" s="55"/>
      <c r="ADM92" s="55"/>
      <c r="ADN92" s="55"/>
      <c r="ADO92" s="55"/>
      <c r="ADP92" s="55"/>
      <c r="ADQ92" s="55"/>
      <c r="ADR92" s="55"/>
      <c r="ADS92" s="55"/>
      <c r="ADT92" s="55"/>
      <c r="ADU92" s="55"/>
      <c r="ADV92" s="55"/>
      <c r="ADW92" s="55"/>
      <c r="ADX92" s="55"/>
      <c r="ADY92" s="55"/>
      <c r="ADZ92" s="55"/>
      <c r="AEA92" s="55"/>
      <c r="AEB92" s="55"/>
      <c r="AEC92" s="55"/>
      <c r="AED92" s="55"/>
      <c r="AEE92" s="55"/>
      <c r="AEF92" s="55"/>
      <c r="AEG92" s="55"/>
      <c r="AEH92" s="55"/>
      <c r="AEI92" s="55"/>
      <c r="AEJ92" s="55"/>
      <c r="AEK92" s="55"/>
      <c r="AEL92" s="55"/>
      <c r="AEM92" s="55"/>
      <c r="AEN92" s="55"/>
      <c r="AEO92" s="55"/>
      <c r="AEP92" s="55"/>
      <c r="AEQ92" s="55"/>
      <c r="AER92" s="55"/>
      <c r="AES92" s="55"/>
      <c r="AET92" s="55"/>
      <c r="AEU92" s="55"/>
      <c r="AEV92" s="55"/>
      <c r="AEW92" s="55"/>
      <c r="AEX92" s="55"/>
      <c r="AEY92" s="55"/>
      <c r="AEZ92" s="55"/>
      <c r="AFA92" s="55"/>
      <c r="AFB92" s="55"/>
      <c r="AFC92" s="55"/>
      <c r="AFD92" s="55"/>
      <c r="AFE92" s="55"/>
      <c r="AFF92" s="55"/>
      <c r="AFG92" s="55"/>
      <c r="AFH92" s="55"/>
      <c r="AFI92" s="55"/>
      <c r="AFJ92" s="55"/>
      <c r="AFK92" s="55"/>
      <c r="AFL92" s="55"/>
      <c r="AFM92" s="55"/>
      <c r="AFN92" s="55"/>
      <c r="AFO92" s="55"/>
      <c r="AFP92" s="55"/>
      <c r="AFQ92" s="55"/>
      <c r="AFR92" s="55"/>
      <c r="AFS92" s="55"/>
      <c r="AFT92" s="55"/>
      <c r="AFU92" s="55"/>
      <c r="AFV92" s="55"/>
      <c r="AFW92" s="55"/>
      <c r="AFX92" s="55"/>
      <c r="AFY92" s="55"/>
      <c r="AFZ92" s="55"/>
      <c r="AGA92" s="55"/>
      <c r="AGB92" s="55"/>
      <c r="AGC92" s="55"/>
      <c r="AGD92" s="55"/>
      <c r="AGE92" s="55"/>
      <c r="AGF92" s="55"/>
      <c r="AGG92" s="55"/>
      <c r="AGH92" s="55"/>
      <c r="AGI92" s="55"/>
      <c r="AGJ92" s="55"/>
      <c r="AGK92" s="55"/>
      <c r="AGL92" s="55"/>
      <c r="AGM92" s="55"/>
      <c r="AGN92" s="55"/>
      <c r="AGO92" s="55"/>
      <c r="AGP92" s="55"/>
      <c r="AGQ92" s="55"/>
      <c r="AGR92" s="55"/>
      <c r="AGS92" s="55"/>
      <c r="AGT92" s="55"/>
      <c r="AGU92" s="55"/>
      <c r="AGV92" s="55"/>
      <c r="AGW92" s="55"/>
      <c r="AGX92" s="55"/>
      <c r="AGY92" s="55"/>
      <c r="AGZ92" s="55"/>
      <c r="AHA92" s="55"/>
      <c r="AHB92" s="55"/>
      <c r="AHC92" s="55"/>
      <c r="AHD92" s="55"/>
      <c r="AHE92" s="55"/>
      <c r="AHF92" s="55"/>
      <c r="AHG92" s="55"/>
      <c r="AHH92" s="55"/>
      <c r="AHI92" s="55"/>
      <c r="AHJ92" s="55"/>
      <c r="AHK92" s="55"/>
      <c r="AHL92" s="55"/>
      <c r="AHM92" s="55"/>
      <c r="AHN92" s="55"/>
      <c r="AHO92" s="55"/>
      <c r="AHP92" s="55"/>
      <c r="AHQ92" s="55"/>
      <c r="AHR92" s="55"/>
      <c r="AHS92" s="55"/>
      <c r="AHT92" s="55"/>
      <c r="AHU92" s="55"/>
      <c r="AHV92" s="55"/>
      <c r="AHW92" s="55"/>
      <c r="AHX92" s="55"/>
      <c r="AHY92" s="55"/>
      <c r="AHZ92" s="55"/>
      <c r="AIA92" s="55"/>
      <c r="AIB92" s="55"/>
      <c r="AIC92" s="55"/>
      <c r="AID92" s="55"/>
      <c r="AIE92" s="55"/>
      <c r="AIF92" s="55"/>
      <c r="AIG92" s="55"/>
      <c r="AIH92" s="55"/>
      <c r="AII92" s="55"/>
      <c r="AIJ92" s="55"/>
      <c r="AIK92" s="55"/>
      <c r="AIL92" s="55"/>
      <c r="AIM92" s="55"/>
      <c r="AIN92" s="55"/>
      <c r="AIO92" s="55"/>
      <c r="AIP92" s="55"/>
      <c r="AIQ92" s="55"/>
      <c r="AIR92" s="55"/>
      <c r="AIS92" s="55"/>
      <c r="AIT92" s="55"/>
      <c r="AIU92" s="55"/>
      <c r="AIV92" s="55"/>
      <c r="AIW92" s="55"/>
      <c r="AIX92" s="55"/>
      <c r="AIY92" s="55"/>
      <c r="AIZ92" s="55"/>
      <c r="AJA92" s="55"/>
      <c r="AJB92" s="55"/>
      <c r="AJC92" s="55"/>
      <c r="AJD92" s="55"/>
      <c r="AJE92" s="55"/>
      <c r="AJF92" s="55"/>
      <c r="AJG92" s="55"/>
      <c r="AJH92" s="55"/>
      <c r="AJI92" s="55"/>
      <c r="AJJ92" s="55"/>
      <c r="AJK92" s="55"/>
      <c r="AJL92" s="55"/>
      <c r="AJM92" s="55"/>
      <c r="AJN92" s="55"/>
      <c r="AJO92" s="55"/>
      <c r="AJP92" s="55"/>
      <c r="AJQ92" s="55"/>
      <c r="AJR92" s="55"/>
      <c r="AJS92" s="55"/>
      <c r="AJT92" s="55"/>
      <c r="AJU92" s="55"/>
      <c r="AJV92" s="55"/>
      <c r="AJW92" s="55"/>
      <c r="AJX92" s="55"/>
      <c r="AJY92" s="55"/>
      <c r="AJZ92" s="55"/>
      <c r="AKA92" s="55"/>
      <c r="AKB92" s="55"/>
      <c r="AKC92" s="55"/>
      <c r="AKD92" s="55"/>
      <c r="AKE92" s="55"/>
      <c r="AKF92" s="55"/>
      <c r="AKG92" s="55"/>
      <c r="AKH92" s="55"/>
      <c r="AKI92" s="55"/>
      <c r="AKJ92" s="55"/>
      <c r="AKK92" s="55"/>
      <c r="AKL92" s="55"/>
      <c r="AKM92" s="55"/>
      <c r="AKN92" s="55"/>
      <c r="AKO92" s="55"/>
      <c r="AKP92" s="55"/>
      <c r="AKQ92" s="55"/>
      <c r="AKR92" s="55"/>
      <c r="AKS92" s="55"/>
      <c r="AKT92" s="55"/>
      <c r="AKU92" s="55"/>
      <c r="AKV92" s="55"/>
      <c r="AKW92" s="55"/>
      <c r="AKX92" s="55"/>
      <c r="AKY92" s="55"/>
      <c r="AKZ92" s="55"/>
      <c r="ALA92" s="55"/>
      <c r="ALB92" s="55"/>
      <c r="ALC92" s="55"/>
      <c r="ALD92" s="55"/>
      <c r="ALE92" s="55"/>
      <c r="ALF92" s="55"/>
      <c r="ALG92" s="55"/>
      <c r="ALH92" s="55"/>
      <c r="ALI92" s="55"/>
      <c r="ALJ92" s="55"/>
      <c r="ALK92" s="55"/>
      <c r="ALL92" s="55"/>
      <c r="ALM92" s="55"/>
      <c r="ALN92" s="55"/>
      <c r="ALO92" s="55"/>
      <c r="ALP92" s="55"/>
      <c r="ALQ92" s="55"/>
      <c r="ALR92" s="55"/>
      <c r="ALS92" s="55"/>
      <c r="ALT92" s="55"/>
      <c r="ALU92" s="55"/>
      <c r="ALV92" s="55"/>
      <c r="ALW92" s="55"/>
      <c r="ALX92" s="55"/>
      <c r="ALY92" s="55"/>
      <c r="ALZ92" s="55"/>
      <c r="AMA92" s="55"/>
      <c r="AMB92" s="55"/>
      <c r="AMC92" s="55"/>
      <c r="AMD92" s="55"/>
      <c r="AME92"/>
      <c r="AMF92"/>
      <c r="AMG92"/>
      <c r="AMH92"/>
      <c r="AMI92"/>
      <c r="AMJ92"/>
    </row>
    <row r="93" spans="1:1024" s="59" customFormat="1" ht="31.2" customHeight="1" x14ac:dyDescent="0.25">
      <c r="A93" s="55" t="s">
        <v>434</v>
      </c>
      <c r="B93" s="55" t="s">
        <v>562</v>
      </c>
      <c r="C93" s="55"/>
      <c r="D93" s="55"/>
      <c r="E93" s="61" t="s">
        <v>563</v>
      </c>
      <c r="F93" s="61"/>
      <c r="G93" s="61" t="s">
        <v>344</v>
      </c>
      <c r="H93" s="61"/>
      <c r="I93" s="61"/>
      <c r="J93" s="61"/>
      <c r="K93" s="61"/>
      <c r="L93" s="55"/>
      <c r="M93" s="55" t="s">
        <v>564</v>
      </c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55"/>
      <c r="IQ93" s="55"/>
      <c r="IR93" s="55"/>
      <c r="IS93" s="55"/>
      <c r="IT93" s="55"/>
      <c r="IU93" s="55"/>
      <c r="IV93" s="55"/>
      <c r="IW93" s="55"/>
      <c r="IX93" s="55"/>
      <c r="IY93" s="55"/>
      <c r="IZ93" s="55"/>
      <c r="JA93" s="55"/>
      <c r="JB93" s="55"/>
      <c r="JC93" s="55"/>
      <c r="JD93" s="55"/>
      <c r="JE93" s="55"/>
      <c r="JF93" s="55"/>
      <c r="JG93" s="55"/>
      <c r="JH93" s="55"/>
      <c r="JI93" s="55"/>
      <c r="JJ93" s="55"/>
      <c r="JK93" s="55"/>
      <c r="JL93" s="55"/>
      <c r="JM93" s="55"/>
      <c r="JN93" s="55"/>
      <c r="JO93" s="55"/>
      <c r="JP93" s="55"/>
      <c r="JQ93" s="55"/>
      <c r="JR93" s="55"/>
      <c r="JS93" s="55"/>
      <c r="JT93" s="55"/>
      <c r="JU93" s="55"/>
      <c r="JV93" s="55"/>
      <c r="JW93" s="55"/>
      <c r="JX93" s="55"/>
      <c r="JY93" s="55"/>
      <c r="JZ93" s="55"/>
      <c r="KA93" s="55"/>
      <c r="KB93" s="55"/>
      <c r="KC93" s="55"/>
      <c r="KD93" s="55"/>
      <c r="KE93" s="55"/>
      <c r="KF93" s="55"/>
      <c r="KG93" s="55"/>
      <c r="KH93" s="55"/>
      <c r="KI93" s="55"/>
      <c r="KJ93" s="55"/>
      <c r="KK93" s="55"/>
      <c r="KL93" s="55"/>
      <c r="KM93" s="55"/>
      <c r="KN93" s="55"/>
      <c r="KO93" s="55"/>
      <c r="KP93" s="55"/>
      <c r="KQ93" s="55"/>
      <c r="KR93" s="55"/>
      <c r="KS93" s="55"/>
      <c r="KT93" s="55"/>
      <c r="KU93" s="55"/>
      <c r="KV93" s="55"/>
      <c r="KW93" s="55"/>
      <c r="KX93" s="55"/>
      <c r="KY93" s="55"/>
      <c r="KZ93" s="55"/>
      <c r="LA93" s="55"/>
      <c r="LB93" s="55"/>
      <c r="LC93" s="55"/>
      <c r="LD93" s="55"/>
      <c r="LE93" s="55"/>
      <c r="LF93" s="55"/>
      <c r="LG93" s="55"/>
      <c r="LH93" s="55"/>
      <c r="LI93" s="55"/>
      <c r="LJ93" s="55"/>
      <c r="LK93" s="55"/>
      <c r="LL93" s="55"/>
      <c r="LM93" s="55"/>
      <c r="LN93" s="55"/>
      <c r="LO93" s="55"/>
      <c r="LP93" s="55"/>
      <c r="LQ93" s="55"/>
      <c r="LR93" s="55"/>
      <c r="LS93" s="55"/>
      <c r="LT93" s="55"/>
      <c r="LU93" s="55"/>
      <c r="LV93" s="55"/>
      <c r="LW93" s="55"/>
      <c r="LX93" s="55"/>
      <c r="LY93" s="55"/>
      <c r="LZ93" s="55"/>
      <c r="MA93" s="55"/>
      <c r="MB93" s="55"/>
      <c r="MC93" s="55"/>
      <c r="MD93" s="55"/>
      <c r="ME93" s="55"/>
      <c r="MF93" s="55"/>
      <c r="MG93" s="55"/>
      <c r="MH93" s="55"/>
      <c r="MI93" s="55"/>
      <c r="MJ93" s="55"/>
      <c r="MK93" s="55"/>
      <c r="ML93" s="55"/>
      <c r="MM93" s="55"/>
      <c r="MN93" s="55"/>
      <c r="MO93" s="55"/>
      <c r="MP93" s="55"/>
      <c r="MQ93" s="55"/>
      <c r="MR93" s="55"/>
      <c r="MS93" s="55"/>
      <c r="MT93" s="55"/>
      <c r="MU93" s="55"/>
      <c r="MV93" s="55"/>
      <c r="MW93" s="55"/>
      <c r="MX93" s="55"/>
      <c r="MY93" s="55"/>
      <c r="MZ93" s="55"/>
      <c r="NA93" s="55"/>
      <c r="NB93" s="55"/>
      <c r="NC93" s="55"/>
      <c r="ND93" s="55"/>
      <c r="NE93" s="55"/>
      <c r="NF93" s="55"/>
      <c r="NG93" s="55"/>
      <c r="NH93" s="55"/>
      <c r="NI93" s="55"/>
      <c r="NJ93" s="55"/>
      <c r="NK93" s="55"/>
      <c r="NL93" s="55"/>
      <c r="NM93" s="55"/>
      <c r="NN93" s="55"/>
      <c r="NO93" s="55"/>
      <c r="NP93" s="55"/>
      <c r="NQ93" s="55"/>
      <c r="NR93" s="55"/>
      <c r="NS93" s="55"/>
      <c r="NT93" s="55"/>
      <c r="NU93" s="55"/>
      <c r="NV93" s="55"/>
      <c r="NW93" s="55"/>
      <c r="NX93" s="55"/>
      <c r="NY93" s="55"/>
      <c r="NZ93" s="55"/>
      <c r="OA93" s="55"/>
      <c r="OB93" s="55"/>
      <c r="OC93" s="55"/>
      <c r="OD93" s="55"/>
      <c r="OE93" s="55"/>
      <c r="OF93" s="55"/>
      <c r="OG93" s="55"/>
      <c r="OH93" s="55"/>
      <c r="OI93" s="55"/>
      <c r="OJ93" s="55"/>
      <c r="OK93" s="55"/>
      <c r="OL93" s="55"/>
      <c r="OM93" s="55"/>
      <c r="ON93" s="55"/>
      <c r="OO93" s="55"/>
      <c r="OP93" s="55"/>
      <c r="OQ93" s="55"/>
      <c r="OR93" s="55"/>
      <c r="OS93" s="55"/>
      <c r="OT93" s="55"/>
      <c r="OU93" s="55"/>
      <c r="OV93" s="55"/>
      <c r="OW93" s="55"/>
      <c r="OX93" s="55"/>
      <c r="OY93" s="55"/>
      <c r="OZ93" s="55"/>
      <c r="PA93" s="55"/>
      <c r="PB93" s="55"/>
      <c r="PC93" s="55"/>
      <c r="PD93" s="55"/>
      <c r="PE93" s="55"/>
      <c r="PF93" s="55"/>
      <c r="PG93" s="55"/>
      <c r="PH93" s="55"/>
      <c r="PI93" s="55"/>
      <c r="PJ93" s="55"/>
      <c r="PK93" s="55"/>
      <c r="PL93" s="55"/>
      <c r="PM93" s="55"/>
      <c r="PN93" s="55"/>
      <c r="PO93" s="55"/>
      <c r="PP93" s="55"/>
      <c r="PQ93" s="55"/>
      <c r="PR93" s="55"/>
      <c r="PS93" s="55"/>
      <c r="PT93" s="55"/>
      <c r="PU93" s="55"/>
      <c r="PV93" s="55"/>
      <c r="PW93" s="55"/>
      <c r="PX93" s="55"/>
      <c r="PY93" s="55"/>
      <c r="PZ93" s="55"/>
      <c r="QA93" s="55"/>
      <c r="QB93" s="55"/>
      <c r="QC93" s="55"/>
      <c r="QD93" s="55"/>
      <c r="QE93" s="55"/>
      <c r="QF93" s="55"/>
      <c r="QG93" s="55"/>
      <c r="QH93" s="55"/>
      <c r="QI93" s="55"/>
      <c r="QJ93" s="55"/>
      <c r="QK93" s="55"/>
      <c r="QL93" s="55"/>
      <c r="QM93" s="55"/>
      <c r="QN93" s="55"/>
      <c r="QO93" s="55"/>
      <c r="QP93" s="55"/>
      <c r="QQ93" s="55"/>
      <c r="QR93" s="55"/>
      <c r="QS93" s="55"/>
      <c r="QT93" s="55"/>
      <c r="QU93" s="55"/>
      <c r="QV93" s="55"/>
      <c r="QW93" s="55"/>
      <c r="QX93" s="55"/>
      <c r="QY93" s="55"/>
      <c r="QZ93" s="55"/>
      <c r="RA93" s="55"/>
      <c r="RB93" s="55"/>
      <c r="RC93" s="55"/>
      <c r="RD93" s="55"/>
      <c r="RE93" s="55"/>
      <c r="RF93" s="55"/>
      <c r="RG93" s="55"/>
      <c r="RH93" s="55"/>
      <c r="RI93" s="55"/>
      <c r="RJ93" s="55"/>
      <c r="RK93" s="55"/>
      <c r="RL93" s="55"/>
      <c r="RM93" s="55"/>
      <c r="RN93" s="55"/>
      <c r="RO93" s="55"/>
      <c r="RP93" s="55"/>
      <c r="RQ93" s="55"/>
      <c r="RR93" s="55"/>
      <c r="RS93" s="55"/>
      <c r="RT93" s="55"/>
      <c r="RU93" s="55"/>
      <c r="RV93" s="55"/>
      <c r="RW93" s="55"/>
      <c r="RX93" s="55"/>
      <c r="RY93" s="55"/>
      <c r="RZ93" s="55"/>
      <c r="SA93" s="55"/>
      <c r="SB93" s="55"/>
      <c r="SC93" s="55"/>
      <c r="SD93" s="55"/>
      <c r="SE93" s="55"/>
      <c r="SF93" s="55"/>
      <c r="SG93" s="55"/>
      <c r="SH93" s="55"/>
      <c r="SI93" s="55"/>
      <c r="SJ93" s="55"/>
      <c r="SK93" s="55"/>
      <c r="SL93" s="55"/>
      <c r="SM93" s="55"/>
      <c r="SN93" s="55"/>
      <c r="SO93" s="55"/>
      <c r="SP93" s="55"/>
      <c r="SQ93" s="55"/>
      <c r="SR93" s="55"/>
      <c r="SS93" s="55"/>
      <c r="ST93" s="55"/>
      <c r="SU93" s="55"/>
      <c r="SV93" s="55"/>
      <c r="SW93" s="55"/>
      <c r="SX93" s="55"/>
      <c r="SY93" s="55"/>
      <c r="SZ93" s="55"/>
      <c r="TA93" s="55"/>
      <c r="TB93" s="55"/>
      <c r="TC93" s="55"/>
      <c r="TD93" s="55"/>
      <c r="TE93" s="55"/>
      <c r="TF93" s="55"/>
      <c r="TG93" s="55"/>
      <c r="TH93" s="55"/>
      <c r="TI93" s="55"/>
      <c r="TJ93" s="55"/>
      <c r="TK93" s="55"/>
      <c r="TL93" s="55"/>
      <c r="TM93" s="55"/>
      <c r="TN93" s="55"/>
      <c r="TO93" s="55"/>
      <c r="TP93" s="55"/>
      <c r="TQ93" s="55"/>
      <c r="TR93" s="55"/>
      <c r="TS93" s="55"/>
      <c r="TT93" s="55"/>
      <c r="TU93" s="55"/>
      <c r="TV93" s="55"/>
      <c r="TW93" s="55"/>
      <c r="TX93" s="55"/>
      <c r="TY93" s="55"/>
      <c r="TZ93" s="55"/>
      <c r="UA93" s="55"/>
      <c r="UB93" s="55"/>
      <c r="UC93" s="55"/>
      <c r="UD93" s="55"/>
      <c r="UE93" s="55"/>
      <c r="UF93" s="55"/>
      <c r="UG93" s="55"/>
      <c r="UH93" s="55"/>
      <c r="UI93" s="55"/>
      <c r="UJ93" s="55"/>
      <c r="UK93" s="55"/>
      <c r="UL93" s="55"/>
      <c r="UM93" s="55"/>
      <c r="UN93" s="55"/>
      <c r="UO93" s="55"/>
      <c r="UP93" s="55"/>
      <c r="UQ93" s="55"/>
      <c r="UR93" s="55"/>
      <c r="US93" s="55"/>
      <c r="UT93" s="55"/>
      <c r="UU93" s="55"/>
      <c r="UV93" s="55"/>
      <c r="UW93" s="55"/>
      <c r="UX93" s="55"/>
      <c r="UY93" s="55"/>
      <c r="UZ93" s="55"/>
      <c r="VA93" s="55"/>
      <c r="VB93" s="55"/>
      <c r="VC93" s="55"/>
      <c r="VD93" s="55"/>
      <c r="VE93" s="55"/>
      <c r="VF93" s="55"/>
      <c r="VG93" s="55"/>
      <c r="VH93" s="55"/>
      <c r="VI93" s="55"/>
      <c r="VJ93" s="55"/>
      <c r="VK93" s="55"/>
      <c r="VL93" s="55"/>
      <c r="VM93" s="55"/>
      <c r="VN93" s="55"/>
      <c r="VO93" s="55"/>
      <c r="VP93" s="55"/>
      <c r="VQ93" s="55"/>
      <c r="VR93" s="55"/>
      <c r="VS93" s="55"/>
      <c r="VT93" s="55"/>
      <c r="VU93" s="55"/>
      <c r="VV93" s="55"/>
      <c r="VW93" s="55"/>
      <c r="VX93" s="55"/>
      <c r="VY93" s="55"/>
      <c r="VZ93" s="55"/>
      <c r="WA93" s="55"/>
      <c r="WB93" s="55"/>
      <c r="WC93" s="55"/>
      <c r="WD93" s="55"/>
      <c r="WE93" s="55"/>
      <c r="WF93" s="55"/>
      <c r="WG93" s="55"/>
      <c r="WH93" s="55"/>
      <c r="WI93" s="55"/>
      <c r="WJ93" s="55"/>
      <c r="WK93" s="55"/>
      <c r="WL93" s="55"/>
      <c r="WM93" s="55"/>
      <c r="WN93" s="55"/>
      <c r="WO93" s="55"/>
      <c r="WP93" s="55"/>
      <c r="WQ93" s="55"/>
      <c r="WR93" s="55"/>
      <c r="WS93" s="55"/>
      <c r="WT93" s="55"/>
      <c r="WU93" s="55"/>
      <c r="WV93" s="55"/>
      <c r="WW93" s="55"/>
      <c r="WX93" s="55"/>
      <c r="WY93" s="55"/>
      <c r="WZ93" s="55"/>
      <c r="XA93" s="55"/>
      <c r="XB93" s="55"/>
      <c r="XC93" s="55"/>
      <c r="XD93" s="55"/>
      <c r="XE93" s="55"/>
      <c r="XF93" s="55"/>
      <c r="XG93" s="55"/>
      <c r="XH93" s="55"/>
      <c r="XI93" s="55"/>
      <c r="XJ93" s="55"/>
      <c r="XK93" s="55"/>
      <c r="XL93" s="55"/>
      <c r="XM93" s="55"/>
      <c r="XN93" s="55"/>
      <c r="XO93" s="55"/>
      <c r="XP93" s="55"/>
      <c r="XQ93" s="55"/>
      <c r="XR93" s="55"/>
      <c r="XS93" s="55"/>
      <c r="XT93" s="55"/>
      <c r="XU93" s="55"/>
      <c r="XV93" s="55"/>
      <c r="XW93" s="55"/>
      <c r="XX93" s="55"/>
      <c r="XY93" s="55"/>
      <c r="XZ93" s="55"/>
      <c r="YA93" s="55"/>
      <c r="YB93" s="55"/>
      <c r="YC93" s="55"/>
      <c r="YD93" s="55"/>
      <c r="YE93" s="55"/>
      <c r="YF93" s="55"/>
      <c r="YG93" s="55"/>
      <c r="YH93" s="55"/>
      <c r="YI93" s="55"/>
      <c r="YJ93" s="55"/>
      <c r="YK93" s="55"/>
      <c r="YL93" s="55"/>
      <c r="YM93" s="55"/>
      <c r="YN93" s="55"/>
      <c r="YO93" s="55"/>
      <c r="YP93" s="55"/>
      <c r="YQ93" s="55"/>
      <c r="YR93" s="55"/>
      <c r="YS93" s="55"/>
      <c r="YT93" s="55"/>
      <c r="YU93" s="55"/>
      <c r="YV93" s="55"/>
      <c r="YW93" s="55"/>
      <c r="YX93" s="55"/>
      <c r="YY93" s="55"/>
      <c r="YZ93" s="55"/>
      <c r="ZA93" s="55"/>
      <c r="ZB93" s="55"/>
      <c r="ZC93" s="55"/>
      <c r="ZD93" s="55"/>
      <c r="ZE93" s="55"/>
      <c r="ZF93" s="55"/>
      <c r="ZG93" s="55"/>
      <c r="ZH93" s="55"/>
      <c r="ZI93" s="55"/>
      <c r="ZJ93" s="55"/>
      <c r="ZK93" s="55"/>
      <c r="ZL93" s="55"/>
      <c r="ZM93" s="55"/>
      <c r="ZN93" s="55"/>
      <c r="ZO93" s="55"/>
      <c r="ZP93" s="55"/>
      <c r="ZQ93" s="55"/>
      <c r="ZR93" s="55"/>
      <c r="ZS93" s="55"/>
      <c r="ZT93" s="55"/>
      <c r="ZU93" s="55"/>
      <c r="ZV93" s="55"/>
      <c r="ZW93" s="55"/>
      <c r="ZX93" s="55"/>
      <c r="ZY93" s="55"/>
      <c r="ZZ93" s="55"/>
      <c r="AAA93" s="55"/>
      <c r="AAB93" s="55"/>
      <c r="AAC93" s="55"/>
      <c r="AAD93" s="55"/>
      <c r="AAE93" s="55"/>
      <c r="AAF93" s="55"/>
      <c r="AAG93" s="55"/>
      <c r="AAH93" s="55"/>
      <c r="AAI93" s="55"/>
      <c r="AAJ93" s="55"/>
      <c r="AAK93" s="55"/>
      <c r="AAL93" s="55"/>
      <c r="AAM93" s="55"/>
      <c r="AAN93" s="55"/>
      <c r="AAO93" s="55"/>
      <c r="AAP93" s="55"/>
      <c r="AAQ93" s="55"/>
      <c r="AAR93" s="55"/>
      <c r="AAS93" s="55"/>
      <c r="AAT93" s="55"/>
      <c r="AAU93" s="55"/>
      <c r="AAV93" s="55"/>
      <c r="AAW93" s="55"/>
      <c r="AAX93" s="55"/>
      <c r="AAY93" s="55"/>
      <c r="AAZ93" s="55"/>
      <c r="ABA93" s="55"/>
      <c r="ABB93" s="55"/>
      <c r="ABC93" s="55"/>
      <c r="ABD93" s="55"/>
      <c r="ABE93" s="55"/>
      <c r="ABF93" s="55"/>
      <c r="ABG93" s="55"/>
      <c r="ABH93" s="55"/>
      <c r="ABI93" s="55"/>
      <c r="ABJ93" s="55"/>
      <c r="ABK93" s="55"/>
      <c r="ABL93" s="55"/>
      <c r="ABM93" s="55"/>
      <c r="ABN93" s="55"/>
      <c r="ABO93" s="55"/>
      <c r="ABP93" s="55"/>
      <c r="ABQ93" s="55"/>
      <c r="ABR93" s="55"/>
      <c r="ABS93" s="55"/>
      <c r="ABT93" s="55"/>
      <c r="ABU93" s="55"/>
      <c r="ABV93" s="55"/>
      <c r="ABW93" s="55"/>
      <c r="ABX93" s="55"/>
      <c r="ABY93" s="55"/>
      <c r="ABZ93" s="55"/>
      <c r="ACA93" s="55"/>
      <c r="ACB93" s="55"/>
      <c r="ACC93" s="55"/>
      <c r="ACD93" s="55"/>
      <c r="ACE93" s="55"/>
      <c r="ACF93" s="55"/>
      <c r="ACG93" s="55"/>
      <c r="ACH93" s="55"/>
      <c r="ACI93" s="55"/>
      <c r="ACJ93" s="55"/>
      <c r="ACK93" s="55"/>
      <c r="ACL93" s="55"/>
      <c r="ACM93" s="55"/>
      <c r="ACN93" s="55"/>
      <c r="ACO93" s="55"/>
      <c r="ACP93" s="55"/>
      <c r="ACQ93" s="55"/>
      <c r="ACR93" s="55"/>
      <c r="ACS93" s="55"/>
      <c r="ACT93" s="55"/>
      <c r="ACU93" s="55"/>
      <c r="ACV93" s="55"/>
      <c r="ACW93" s="55"/>
      <c r="ACX93" s="55"/>
      <c r="ACY93" s="55"/>
      <c r="ACZ93" s="55"/>
      <c r="ADA93" s="55"/>
      <c r="ADB93" s="55"/>
      <c r="ADC93" s="55"/>
      <c r="ADD93" s="55"/>
      <c r="ADE93" s="55"/>
      <c r="ADF93" s="55"/>
      <c r="ADG93" s="55"/>
      <c r="ADH93" s="55"/>
      <c r="ADI93" s="55"/>
      <c r="ADJ93" s="55"/>
      <c r="ADK93" s="55"/>
      <c r="ADL93" s="55"/>
      <c r="ADM93" s="55"/>
      <c r="ADN93" s="55"/>
      <c r="ADO93" s="55"/>
      <c r="ADP93" s="55"/>
      <c r="ADQ93" s="55"/>
      <c r="ADR93" s="55"/>
      <c r="ADS93" s="55"/>
      <c r="ADT93" s="55"/>
      <c r="ADU93" s="55"/>
      <c r="ADV93" s="55"/>
      <c r="ADW93" s="55"/>
      <c r="ADX93" s="55"/>
      <c r="ADY93" s="55"/>
      <c r="ADZ93" s="55"/>
      <c r="AEA93" s="55"/>
      <c r="AEB93" s="55"/>
      <c r="AEC93" s="55"/>
      <c r="AED93" s="55"/>
      <c r="AEE93" s="55"/>
      <c r="AEF93" s="55"/>
      <c r="AEG93" s="55"/>
      <c r="AEH93" s="55"/>
      <c r="AEI93" s="55"/>
      <c r="AEJ93" s="55"/>
      <c r="AEK93" s="55"/>
      <c r="AEL93" s="55"/>
      <c r="AEM93" s="55"/>
      <c r="AEN93" s="55"/>
      <c r="AEO93" s="55"/>
      <c r="AEP93" s="55"/>
      <c r="AEQ93" s="55"/>
      <c r="AER93" s="55"/>
      <c r="AES93" s="55"/>
      <c r="AET93" s="55"/>
      <c r="AEU93" s="55"/>
      <c r="AEV93" s="55"/>
      <c r="AEW93" s="55"/>
      <c r="AEX93" s="55"/>
      <c r="AEY93" s="55"/>
      <c r="AEZ93" s="55"/>
      <c r="AFA93" s="55"/>
      <c r="AFB93" s="55"/>
      <c r="AFC93" s="55"/>
      <c r="AFD93" s="55"/>
      <c r="AFE93" s="55"/>
      <c r="AFF93" s="55"/>
      <c r="AFG93" s="55"/>
      <c r="AFH93" s="55"/>
      <c r="AFI93" s="55"/>
      <c r="AFJ93" s="55"/>
      <c r="AFK93" s="55"/>
      <c r="AFL93" s="55"/>
      <c r="AFM93" s="55"/>
      <c r="AFN93" s="55"/>
      <c r="AFO93" s="55"/>
      <c r="AFP93" s="55"/>
      <c r="AFQ93" s="55"/>
      <c r="AFR93" s="55"/>
      <c r="AFS93" s="55"/>
      <c r="AFT93" s="55"/>
      <c r="AFU93" s="55"/>
      <c r="AFV93" s="55"/>
      <c r="AFW93" s="55"/>
      <c r="AFX93" s="55"/>
      <c r="AFY93" s="55"/>
      <c r="AFZ93" s="55"/>
      <c r="AGA93" s="55"/>
      <c r="AGB93" s="55"/>
      <c r="AGC93" s="55"/>
      <c r="AGD93" s="55"/>
      <c r="AGE93" s="55"/>
      <c r="AGF93" s="55"/>
      <c r="AGG93" s="55"/>
      <c r="AGH93" s="55"/>
      <c r="AGI93" s="55"/>
      <c r="AGJ93" s="55"/>
      <c r="AGK93" s="55"/>
      <c r="AGL93" s="55"/>
      <c r="AGM93" s="55"/>
      <c r="AGN93" s="55"/>
      <c r="AGO93" s="55"/>
      <c r="AGP93" s="55"/>
      <c r="AGQ93" s="55"/>
      <c r="AGR93" s="55"/>
      <c r="AGS93" s="55"/>
      <c r="AGT93" s="55"/>
      <c r="AGU93" s="55"/>
      <c r="AGV93" s="55"/>
      <c r="AGW93" s="55"/>
      <c r="AGX93" s="55"/>
      <c r="AGY93" s="55"/>
      <c r="AGZ93" s="55"/>
      <c r="AHA93" s="55"/>
      <c r="AHB93" s="55"/>
      <c r="AHC93" s="55"/>
      <c r="AHD93" s="55"/>
      <c r="AHE93" s="55"/>
      <c r="AHF93" s="55"/>
      <c r="AHG93" s="55"/>
      <c r="AHH93" s="55"/>
      <c r="AHI93" s="55"/>
      <c r="AHJ93" s="55"/>
      <c r="AHK93" s="55"/>
      <c r="AHL93" s="55"/>
      <c r="AHM93" s="55"/>
      <c r="AHN93" s="55"/>
      <c r="AHO93" s="55"/>
      <c r="AHP93" s="55"/>
      <c r="AHQ93" s="55"/>
      <c r="AHR93" s="55"/>
      <c r="AHS93" s="55"/>
      <c r="AHT93" s="55"/>
      <c r="AHU93" s="55"/>
      <c r="AHV93" s="55"/>
      <c r="AHW93" s="55"/>
      <c r="AHX93" s="55"/>
      <c r="AHY93" s="55"/>
      <c r="AHZ93" s="55"/>
      <c r="AIA93" s="55"/>
      <c r="AIB93" s="55"/>
      <c r="AIC93" s="55"/>
      <c r="AID93" s="55"/>
      <c r="AIE93" s="55"/>
      <c r="AIF93" s="55"/>
      <c r="AIG93" s="55"/>
      <c r="AIH93" s="55"/>
      <c r="AII93" s="55"/>
      <c r="AIJ93" s="55"/>
      <c r="AIK93" s="55"/>
      <c r="AIL93" s="55"/>
      <c r="AIM93" s="55"/>
      <c r="AIN93" s="55"/>
      <c r="AIO93" s="55"/>
      <c r="AIP93" s="55"/>
      <c r="AIQ93" s="55"/>
      <c r="AIR93" s="55"/>
      <c r="AIS93" s="55"/>
      <c r="AIT93" s="55"/>
      <c r="AIU93" s="55"/>
      <c r="AIV93" s="55"/>
      <c r="AIW93" s="55"/>
      <c r="AIX93" s="55"/>
      <c r="AIY93" s="55"/>
      <c r="AIZ93" s="55"/>
      <c r="AJA93" s="55"/>
      <c r="AJB93" s="55"/>
      <c r="AJC93" s="55"/>
      <c r="AJD93" s="55"/>
      <c r="AJE93" s="55"/>
      <c r="AJF93" s="55"/>
      <c r="AJG93" s="55"/>
      <c r="AJH93" s="55"/>
      <c r="AJI93" s="55"/>
      <c r="AJJ93" s="55"/>
      <c r="AJK93" s="55"/>
      <c r="AJL93" s="55"/>
      <c r="AJM93" s="55"/>
      <c r="AJN93" s="55"/>
      <c r="AJO93" s="55"/>
      <c r="AJP93" s="55"/>
      <c r="AJQ93" s="55"/>
      <c r="AJR93" s="55"/>
      <c r="AJS93" s="55"/>
      <c r="AJT93" s="55"/>
      <c r="AJU93" s="55"/>
      <c r="AJV93" s="55"/>
      <c r="AJW93" s="55"/>
      <c r="AJX93" s="55"/>
      <c r="AJY93" s="55"/>
      <c r="AJZ93" s="55"/>
      <c r="AKA93" s="55"/>
      <c r="AKB93" s="55"/>
      <c r="AKC93" s="55"/>
      <c r="AKD93" s="55"/>
      <c r="AKE93" s="55"/>
      <c r="AKF93" s="55"/>
      <c r="AKG93" s="55"/>
      <c r="AKH93" s="55"/>
      <c r="AKI93" s="55"/>
      <c r="AKJ93" s="55"/>
      <c r="AKK93" s="55"/>
      <c r="AKL93" s="55"/>
      <c r="AKM93" s="55"/>
      <c r="AKN93" s="55"/>
      <c r="AKO93" s="55"/>
      <c r="AKP93" s="55"/>
      <c r="AKQ93" s="55"/>
      <c r="AKR93" s="55"/>
      <c r="AKS93" s="55"/>
      <c r="AKT93" s="55"/>
      <c r="AKU93" s="55"/>
      <c r="AKV93" s="55"/>
      <c r="AKW93" s="55"/>
      <c r="AKX93" s="55"/>
      <c r="AKY93" s="55"/>
      <c r="AKZ93" s="55"/>
      <c r="ALA93" s="55"/>
      <c r="ALB93" s="55"/>
      <c r="ALC93" s="55"/>
      <c r="ALD93" s="55"/>
      <c r="ALE93" s="55"/>
      <c r="ALF93" s="55"/>
      <c r="ALG93" s="55"/>
      <c r="ALH93" s="55"/>
      <c r="ALI93" s="55"/>
      <c r="ALJ93" s="55"/>
      <c r="ALK93" s="55"/>
      <c r="ALL93" s="55"/>
      <c r="ALM93" s="55"/>
      <c r="ALN93" s="55"/>
      <c r="ALO93" s="55"/>
      <c r="ALP93" s="55"/>
      <c r="ALQ93" s="55"/>
      <c r="ALR93" s="55"/>
      <c r="ALS93" s="55"/>
      <c r="ALT93" s="55"/>
      <c r="ALU93" s="55"/>
      <c r="ALV93" s="55"/>
      <c r="ALW93" s="55"/>
      <c r="ALX93" s="55"/>
      <c r="ALY93" s="55"/>
      <c r="ALZ93" s="55"/>
      <c r="AMA93" s="55"/>
      <c r="AMB93" s="55"/>
      <c r="AMC93" s="55"/>
      <c r="AMD93" s="55"/>
      <c r="AME93"/>
      <c r="AMF93"/>
      <c r="AMG93"/>
      <c r="AMH93"/>
      <c r="AMI93"/>
      <c r="AMJ93"/>
    </row>
    <row r="94" spans="1:1024" ht="31.2" customHeight="1" x14ac:dyDescent="0.25">
      <c r="A94" s="55" t="s">
        <v>483</v>
      </c>
      <c r="B94" s="55" t="s">
        <v>567</v>
      </c>
      <c r="C94" s="55" t="s">
        <v>568</v>
      </c>
      <c r="E94" s="61" t="s">
        <v>569</v>
      </c>
      <c r="F94" s="61"/>
      <c r="G94" s="61"/>
      <c r="H94" s="61"/>
      <c r="I94" s="61"/>
      <c r="J94" s="61"/>
      <c r="K94" s="61"/>
      <c r="M94" s="55" t="s">
        <v>362</v>
      </c>
    </row>
    <row r="95" spans="1:1024" ht="31.2" customHeight="1" x14ac:dyDescent="0.25">
      <c r="A95" s="55" t="s">
        <v>546</v>
      </c>
      <c r="B95" s="55" t="s">
        <v>547</v>
      </c>
      <c r="C95" s="55" t="s">
        <v>548</v>
      </c>
      <c r="E95" s="55" t="s">
        <v>549</v>
      </c>
      <c r="P95" s="55" t="s">
        <v>295</v>
      </c>
      <c r="Q95" s="55" t="s">
        <v>333</v>
      </c>
      <c r="R95" s="55" t="s">
        <v>295</v>
      </c>
      <c r="S95" s="55" t="s">
        <v>324</v>
      </c>
      <c r="T95" s="55" t="s">
        <v>295</v>
      </c>
      <c r="U95" s="55" t="s">
        <v>324</v>
      </c>
      <c r="V95" s="55" t="s">
        <v>295</v>
      </c>
      <c r="W95" s="55" t="s">
        <v>324</v>
      </c>
      <c r="X95" s="55" t="s">
        <v>295</v>
      </c>
      <c r="Y95" s="55" t="s">
        <v>324</v>
      </c>
      <c r="Z95" s="55" t="s">
        <v>295</v>
      </c>
      <c r="AA95" s="55" t="s">
        <v>324</v>
      </c>
      <c r="AB95" s="55" t="s">
        <v>295</v>
      </c>
      <c r="AC95" s="55" t="s">
        <v>324</v>
      </c>
      <c r="AE95" s="55" t="s">
        <v>324</v>
      </c>
      <c r="AF95" s="55" t="s">
        <v>295</v>
      </c>
      <c r="AG95" s="55" t="s">
        <v>295</v>
      </c>
      <c r="AH95" s="55" t="s">
        <v>510</v>
      </c>
      <c r="AI95" s="55" t="s">
        <v>551</v>
      </c>
      <c r="AK95" s="55" t="s">
        <v>550</v>
      </c>
      <c r="AL95" s="55" t="s">
        <v>318</v>
      </c>
      <c r="AM95" s="55" t="s">
        <v>301</v>
      </c>
      <c r="AN95" s="55">
        <v>84321</v>
      </c>
    </row>
    <row r="96" spans="1:1024" ht="31.2" customHeight="1" x14ac:dyDescent="0.25">
      <c r="A96" s="55" t="s">
        <v>552</v>
      </c>
      <c r="B96" s="55" t="s">
        <v>553</v>
      </c>
      <c r="D96" s="55" t="s">
        <v>554</v>
      </c>
      <c r="E96" s="55" t="s">
        <v>555</v>
      </c>
      <c r="W96" s="55" t="s">
        <v>333</v>
      </c>
      <c r="AK96" s="55" t="s">
        <v>556</v>
      </c>
      <c r="AL96" s="55" t="s">
        <v>318</v>
      </c>
      <c r="AM96" s="55" t="s">
        <v>301</v>
      </c>
      <c r="AN96" s="55">
        <v>84321</v>
      </c>
    </row>
    <row r="97" spans="1:1024" ht="31.2" customHeight="1" x14ac:dyDescent="0.25">
      <c r="A97" s="55" t="s">
        <v>557</v>
      </c>
      <c r="B97" s="55" t="s">
        <v>558</v>
      </c>
      <c r="AH97" s="55" t="s">
        <v>324</v>
      </c>
      <c r="AI97" s="55" t="s">
        <v>516</v>
      </c>
      <c r="AK97" s="55" t="s">
        <v>559</v>
      </c>
      <c r="AL97" s="55" t="s">
        <v>560</v>
      </c>
      <c r="AM97" s="55" t="s">
        <v>301</v>
      </c>
      <c r="AN97" s="55">
        <v>84302</v>
      </c>
      <c r="AO97" s="55" t="s">
        <v>561</v>
      </c>
    </row>
    <row r="98" spans="1:1024" s="64" customFormat="1" ht="31.2" customHeight="1" x14ac:dyDescent="0.25">
      <c r="A98" s="55" t="s">
        <v>570</v>
      </c>
      <c r="B98" s="55" t="s">
        <v>571</v>
      </c>
      <c r="C98" s="55"/>
      <c r="D98" s="55"/>
      <c r="E98" s="55"/>
      <c r="F98" s="55"/>
      <c r="G98" s="55" t="s">
        <v>3645</v>
      </c>
      <c r="H98" s="55"/>
      <c r="I98" s="73" t="s">
        <v>292</v>
      </c>
      <c r="J98" s="73"/>
      <c r="K98" s="73" t="s">
        <v>292</v>
      </c>
      <c r="L98" s="55"/>
      <c r="M98" s="55" t="s">
        <v>292</v>
      </c>
      <c r="N98" s="55"/>
      <c r="O98" s="55" t="s">
        <v>292</v>
      </c>
      <c r="P98" s="55"/>
      <c r="Q98" s="55" t="s">
        <v>292</v>
      </c>
      <c r="R98" s="55"/>
      <c r="S98" s="55" t="s">
        <v>292</v>
      </c>
      <c r="T98" s="55"/>
      <c r="U98" s="55" t="s">
        <v>292</v>
      </c>
      <c r="V98" s="55"/>
      <c r="W98" s="55"/>
      <c r="X98" s="55"/>
      <c r="Y98" s="55" t="s">
        <v>292</v>
      </c>
      <c r="Z98" s="55"/>
      <c r="AA98" s="55" t="s">
        <v>292</v>
      </c>
      <c r="AB98" s="55"/>
      <c r="AC98" s="55" t="s">
        <v>292</v>
      </c>
      <c r="AD98" s="55"/>
      <c r="AE98" s="55" t="s">
        <v>292</v>
      </c>
      <c r="AF98" s="55"/>
      <c r="AG98" s="55"/>
      <c r="AH98" s="55" t="s">
        <v>292</v>
      </c>
      <c r="AI98" s="55" t="s">
        <v>319</v>
      </c>
      <c r="AJ98" s="55"/>
      <c r="AK98" s="55" t="s">
        <v>572</v>
      </c>
      <c r="AL98" s="55" t="s">
        <v>318</v>
      </c>
      <c r="AM98" s="55" t="s">
        <v>301</v>
      </c>
      <c r="AN98" s="55">
        <v>84321</v>
      </c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  <c r="IS98" s="55"/>
      <c r="IT98" s="55"/>
      <c r="IU98" s="55"/>
      <c r="IV98" s="55"/>
      <c r="IW98" s="55"/>
      <c r="IX98" s="55"/>
      <c r="IY98" s="55"/>
      <c r="IZ98" s="55"/>
      <c r="JA98" s="55"/>
      <c r="JB98" s="55"/>
      <c r="JC98" s="55"/>
      <c r="JD98" s="55"/>
      <c r="JE98" s="55"/>
      <c r="JF98" s="55"/>
      <c r="JG98" s="55"/>
      <c r="JH98" s="55"/>
      <c r="JI98" s="55"/>
      <c r="JJ98" s="55"/>
      <c r="JK98" s="55"/>
      <c r="JL98" s="55"/>
      <c r="JM98" s="55"/>
      <c r="JN98" s="55"/>
      <c r="JO98" s="55"/>
      <c r="JP98" s="55"/>
      <c r="JQ98" s="55"/>
      <c r="JR98" s="55"/>
      <c r="JS98" s="55"/>
      <c r="JT98" s="55"/>
      <c r="JU98" s="55"/>
      <c r="JV98" s="55"/>
      <c r="JW98" s="55"/>
      <c r="JX98" s="55"/>
      <c r="JY98" s="55"/>
      <c r="JZ98" s="55"/>
      <c r="KA98" s="55"/>
      <c r="KB98" s="55"/>
      <c r="KC98" s="55"/>
      <c r="KD98" s="55"/>
      <c r="KE98" s="55"/>
      <c r="KF98" s="55"/>
      <c r="KG98" s="55"/>
      <c r="KH98" s="55"/>
      <c r="KI98" s="55"/>
      <c r="KJ98" s="55"/>
      <c r="KK98" s="55"/>
      <c r="KL98" s="55"/>
      <c r="KM98" s="55"/>
      <c r="KN98" s="55"/>
      <c r="KO98" s="55"/>
      <c r="KP98" s="55"/>
      <c r="KQ98" s="55"/>
      <c r="KR98" s="55"/>
      <c r="KS98" s="55"/>
      <c r="KT98" s="55"/>
      <c r="KU98" s="55"/>
      <c r="KV98" s="55"/>
      <c r="KW98" s="55"/>
      <c r="KX98" s="55"/>
      <c r="KY98" s="55"/>
      <c r="KZ98" s="55"/>
      <c r="LA98" s="55"/>
      <c r="LB98" s="55"/>
      <c r="LC98" s="55"/>
      <c r="LD98" s="55"/>
      <c r="LE98" s="55"/>
      <c r="LF98" s="55"/>
      <c r="LG98" s="55"/>
      <c r="LH98" s="55"/>
      <c r="LI98" s="55"/>
      <c r="LJ98" s="55"/>
      <c r="LK98" s="55"/>
      <c r="LL98" s="55"/>
      <c r="LM98" s="55"/>
      <c r="LN98" s="55"/>
      <c r="LO98" s="55"/>
      <c r="LP98" s="55"/>
      <c r="LQ98" s="55"/>
      <c r="LR98" s="55"/>
      <c r="LS98" s="55"/>
      <c r="LT98" s="55"/>
      <c r="LU98" s="55"/>
      <c r="LV98" s="55"/>
      <c r="LW98" s="55"/>
      <c r="LX98" s="55"/>
      <c r="LY98" s="55"/>
      <c r="LZ98" s="55"/>
      <c r="MA98" s="55"/>
      <c r="MB98" s="55"/>
      <c r="MC98" s="55"/>
      <c r="MD98" s="55"/>
      <c r="ME98" s="55"/>
      <c r="MF98" s="55"/>
      <c r="MG98" s="55"/>
      <c r="MH98" s="55"/>
      <c r="MI98" s="55"/>
      <c r="MJ98" s="55"/>
      <c r="MK98" s="55"/>
      <c r="ML98" s="55"/>
      <c r="MM98" s="55"/>
      <c r="MN98" s="55"/>
      <c r="MO98" s="55"/>
      <c r="MP98" s="55"/>
      <c r="MQ98" s="55"/>
      <c r="MR98" s="55"/>
      <c r="MS98" s="55"/>
      <c r="MT98" s="55"/>
      <c r="MU98" s="55"/>
      <c r="MV98" s="55"/>
      <c r="MW98" s="55"/>
      <c r="MX98" s="55"/>
      <c r="MY98" s="55"/>
      <c r="MZ98" s="55"/>
      <c r="NA98" s="55"/>
      <c r="NB98" s="55"/>
      <c r="NC98" s="55"/>
      <c r="ND98" s="55"/>
      <c r="NE98" s="55"/>
      <c r="NF98" s="55"/>
      <c r="NG98" s="55"/>
      <c r="NH98" s="55"/>
      <c r="NI98" s="55"/>
      <c r="NJ98" s="55"/>
      <c r="NK98" s="55"/>
      <c r="NL98" s="55"/>
      <c r="NM98" s="55"/>
      <c r="NN98" s="55"/>
      <c r="NO98" s="55"/>
      <c r="NP98" s="55"/>
      <c r="NQ98" s="55"/>
      <c r="NR98" s="55"/>
      <c r="NS98" s="55"/>
      <c r="NT98" s="55"/>
      <c r="NU98" s="55"/>
      <c r="NV98" s="55"/>
      <c r="NW98" s="55"/>
      <c r="NX98" s="55"/>
      <c r="NY98" s="55"/>
      <c r="NZ98" s="55"/>
      <c r="OA98" s="55"/>
      <c r="OB98" s="55"/>
      <c r="OC98" s="55"/>
      <c r="OD98" s="55"/>
      <c r="OE98" s="55"/>
      <c r="OF98" s="55"/>
      <c r="OG98" s="55"/>
      <c r="OH98" s="55"/>
      <c r="OI98" s="55"/>
      <c r="OJ98" s="55"/>
      <c r="OK98" s="55"/>
      <c r="OL98" s="55"/>
      <c r="OM98" s="55"/>
      <c r="ON98" s="55"/>
      <c r="OO98" s="55"/>
      <c r="OP98" s="55"/>
      <c r="OQ98" s="55"/>
      <c r="OR98" s="55"/>
      <c r="OS98" s="55"/>
      <c r="OT98" s="55"/>
      <c r="OU98" s="55"/>
      <c r="OV98" s="55"/>
      <c r="OW98" s="55"/>
      <c r="OX98" s="55"/>
      <c r="OY98" s="55"/>
      <c r="OZ98" s="55"/>
      <c r="PA98" s="55"/>
      <c r="PB98" s="55"/>
      <c r="PC98" s="55"/>
      <c r="PD98" s="55"/>
      <c r="PE98" s="55"/>
      <c r="PF98" s="55"/>
      <c r="PG98" s="55"/>
      <c r="PH98" s="55"/>
      <c r="PI98" s="55"/>
      <c r="PJ98" s="55"/>
      <c r="PK98" s="55"/>
      <c r="PL98" s="55"/>
      <c r="PM98" s="55"/>
      <c r="PN98" s="55"/>
      <c r="PO98" s="55"/>
      <c r="PP98" s="55"/>
      <c r="PQ98" s="55"/>
      <c r="PR98" s="55"/>
      <c r="PS98" s="55"/>
      <c r="PT98" s="55"/>
      <c r="PU98" s="55"/>
      <c r="PV98" s="55"/>
      <c r="PW98" s="55"/>
      <c r="PX98" s="55"/>
      <c r="PY98" s="55"/>
      <c r="PZ98" s="55"/>
      <c r="QA98" s="55"/>
      <c r="QB98" s="55"/>
      <c r="QC98" s="55"/>
      <c r="QD98" s="55"/>
      <c r="QE98" s="55"/>
      <c r="QF98" s="55"/>
      <c r="QG98" s="55"/>
      <c r="QH98" s="55"/>
      <c r="QI98" s="55"/>
      <c r="QJ98" s="55"/>
      <c r="QK98" s="55"/>
      <c r="QL98" s="55"/>
      <c r="QM98" s="55"/>
      <c r="QN98" s="55"/>
      <c r="QO98" s="55"/>
      <c r="QP98" s="55"/>
      <c r="QQ98" s="55"/>
      <c r="QR98" s="55"/>
      <c r="QS98" s="55"/>
      <c r="QT98" s="55"/>
      <c r="QU98" s="55"/>
      <c r="QV98" s="55"/>
      <c r="QW98" s="55"/>
      <c r="QX98" s="55"/>
      <c r="QY98" s="55"/>
      <c r="QZ98" s="55"/>
      <c r="RA98" s="55"/>
      <c r="RB98" s="55"/>
      <c r="RC98" s="55"/>
      <c r="RD98" s="55"/>
      <c r="RE98" s="55"/>
      <c r="RF98" s="55"/>
      <c r="RG98" s="55"/>
      <c r="RH98" s="55"/>
      <c r="RI98" s="55"/>
      <c r="RJ98" s="55"/>
      <c r="RK98" s="55"/>
      <c r="RL98" s="55"/>
      <c r="RM98" s="55"/>
      <c r="RN98" s="55"/>
      <c r="RO98" s="55"/>
      <c r="RP98" s="55"/>
      <c r="RQ98" s="55"/>
      <c r="RR98" s="55"/>
      <c r="RS98" s="55"/>
      <c r="RT98" s="55"/>
      <c r="RU98" s="55"/>
      <c r="RV98" s="55"/>
      <c r="RW98" s="55"/>
      <c r="RX98" s="55"/>
      <c r="RY98" s="55"/>
      <c r="RZ98" s="55"/>
      <c r="SA98" s="55"/>
      <c r="SB98" s="55"/>
      <c r="SC98" s="55"/>
      <c r="SD98" s="55"/>
      <c r="SE98" s="55"/>
      <c r="SF98" s="55"/>
      <c r="SG98" s="55"/>
      <c r="SH98" s="55"/>
      <c r="SI98" s="55"/>
      <c r="SJ98" s="55"/>
      <c r="SK98" s="55"/>
      <c r="SL98" s="55"/>
      <c r="SM98" s="55"/>
      <c r="SN98" s="55"/>
      <c r="SO98" s="55"/>
      <c r="SP98" s="55"/>
      <c r="SQ98" s="55"/>
      <c r="SR98" s="55"/>
      <c r="SS98" s="55"/>
      <c r="ST98" s="55"/>
      <c r="SU98" s="55"/>
      <c r="SV98" s="55"/>
      <c r="SW98" s="55"/>
      <c r="SX98" s="55"/>
      <c r="SY98" s="55"/>
      <c r="SZ98" s="55"/>
      <c r="TA98" s="55"/>
      <c r="TB98" s="55"/>
      <c r="TC98" s="55"/>
      <c r="TD98" s="55"/>
      <c r="TE98" s="55"/>
      <c r="TF98" s="55"/>
      <c r="TG98" s="55"/>
      <c r="TH98" s="55"/>
      <c r="TI98" s="55"/>
      <c r="TJ98" s="55"/>
      <c r="TK98" s="55"/>
      <c r="TL98" s="55"/>
      <c r="TM98" s="55"/>
      <c r="TN98" s="55"/>
      <c r="TO98" s="55"/>
      <c r="TP98" s="55"/>
      <c r="TQ98" s="55"/>
      <c r="TR98" s="55"/>
      <c r="TS98" s="55"/>
      <c r="TT98" s="55"/>
      <c r="TU98" s="55"/>
      <c r="TV98" s="55"/>
      <c r="TW98" s="55"/>
      <c r="TX98" s="55"/>
      <c r="TY98" s="55"/>
      <c r="TZ98" s="55"/>
      <c r="UA98" s="55"/>
      <c r="UB98" s="55"/>
      <c r="UC98" s="55"/>
      <c r="UD98" s="55"/>
      <c r="UE98" s="55"/>
      <c r="UF98" s="55"/>
      <c r="UG98" s="55"/>
      <c r="UH98" s="55"/>
      <c r="UI98" s="55"/>
      <c r="UJ98" s="55"/>
      <c r="UK98" s="55"/>
      <c r="UL98" s="55"/>
      <c r="UM98" s="55"/>
      <c r="UN98" s="55"/>
      <c r="UO98" s="55"/>
      <c r="UP98" s="55"/>
      <c r="UQ98" s="55"/>
      <c r="UR98" s="55"/>
      <c r="US98" s="55"/>
      <c r="UT98" s="55"/>
      <c r="UU98" s="55"/>
      <c r="UV98" s="55"/>
      <c r="UW98" s="55"/>
      <c r="UX98" s="55"/>
      <c r="UY98" s="55"/>
      <c r="UZ98" s="55"/>
      <c r="VA98" s="55"/>
      <c r="VB98" s="55"/>
      <c r="VC98" s="55"/>
      <c r="VD98" s="55"/>
      <c r="VE98" s="55"/>
      <c r="VF98" s="55"/>
      <c r="VG98" s="55"/>
      <c r="VH98" s="55"/>
      <c r="VI98" s="55"/>
      <c r="VJ98" s="55"/>
      <c r="VK98" s="55"/>
      <c r="VL98" s="55"/>
      <c r="VM98" s="55"/>
      <c r="VN98" s="55"/>
      <c r="VO98" s="55"/>
      <c r="VP98" s="55"/>
      <c r="VQ98" s="55"/>
      <c r="VR98" s="55"/>
      <c r="VS98" s="55"/>
      <c r="VT98" s="55"/>
      <c r="VU98" s="55"/>
      <c r="VV98" s="55"/>
      <c r="VW98" s="55"/>
      <c r="VX98" s="55"/>
      <c r="VY98" s="55"/>
      <c r="VZ98" s="55"/>
      <c r="WA98" s="55"/>
      <c r="WB98" s="55"/>
      <c r="WC98" s="55"/>
      <c r="WD98" s="55"/>
      <c r="WE98" s="55"/>
      <c r="WF98" s="55"/>
      <c r="WG98" s="55"/>
      <c r="WH98" s="55"/>
      <c r="WI98" s="55"/>
      <c r="WJ98" s="55"/>
      <c r="WK98" s="55"/>
      <c r="WL98" s="55"/>
      <c r="WM98" s="55"/>
      <c r="WN98" s="55"/>
      <c r="WO98" s="55"/>
      <c r="WP98" s="55"/>
      <c r="WQ98" s="55"/>
      <c r="WR98" s="55"/>
      <c r="WS98" s="55"/>
      <c r="WT98" s="55"/>
      <c r="WU98" s="55"/>
      <c r="WV98" s="55"/>
      <c r="WW98" s="55"/>
      <c r="WX98" s="55"/>
      <c r="WY98" s="55"/>
      <c r="WZ98" s="55"/>
      <c r="XA98" s="55"/>
      <c r="XB98" s="55"/>
      <c r="XC98" s="55"/>
      <c r="XD98" s="55"/>
      <c r="XE98" s="55"/>
      <c r="XF98" s="55"/>
      <c r="XG98" s="55"/>
      <c r="XH98" s="55"/>
      <c r="XI98" s="55"/>
      <c r="XJ98" s="55"/>
      <c r="XK98" s="55"/>
      <c r="XL98" s="55"/>
      <c r="XM98" s="55"/>
      <c r="XN98" s="55"/>
      <c r="XO98" s="55"/>
      <c r="XP98" s="55"/>
      <c r="XQ98" s="55"/>
      <c r="XR98" s="55"/>
      <c r="XS98" s="55"/>
      <c r="XT98" s="55"/>
      <c r="XU98" s="55"/>
      <c r="XV98" s="55"/>
      <c r="XW98" s="55"/>
      <c r="XX98" s="55"/>
      <c r="XY98" s="55"/>
      <c r="XZ98" s="55"/>
      <c r="YA98" s="55"/>
      <c r="YB98" s="55"/>
      <c r="YC98" s="55"/>
      <c r="YD98" s="55"/>
      <c r="YE98" s="55"/>
      <c r="YF98" s="55"/>
      <c r="YG98" s="55"/>
      <c r="YH98" s="55"/>
      <c r="YI98" s="55"/>
      <c r="YJ98" s="55"/>
      <c r="YK98" s="55"/>
      <c r="YL98" s="55"/>
      <c r="YM98" s="55"/>
      <c r="YN98" s="55"/>
      <c r="YO98" s="55"/>
      <c r="YP98" s="55"/>
      <c r="YQ98" s="55"/>
      <c r="YR98" s="55"/>
      <c r="YS98" s="55"/>
      <c r="YT98" s="55"/>
      <c r="YU98" s="55"/>
      <c r="YV98" s="55"/>
      <c r="YW98" s="55"/>
      <c r="YX98" s="55"/>
      <c r="YY98" s="55"/>
      <c r="YZ98" s="55"/>
      <c r="ZA98" s="55"/>
      <c r="ZB98" s="55"/>
      <c r="ZC98" s="55"/>
      <c r="ZD98" s="55"/>
      <c r="ZE98" s="55"/>
      <c r="ZF98" s="55"/>
      <c r="ZG98" s="55"/>
      <c r="ZH98" s="55"/>
      <c r="ZI98" s="55"/>
      <c r="ZJ98" s="55"/>
      <c r="ZK98" s="55"/>
      <c r="ZL98" s="55"/>
      <c r="ZM98" s="55"/>
      <c r="ZN98" s="55"/>
      <c r="ZO98" s="55"/>
      <c r="ZP98" s="55"/>
      <c r="ZQ98" s="55"/>
      <c r="ZR98" s="55"/>
      <c r="ZS98" s="55"/>
      <c r="ZT98" s="55"/>
      <c r="ZU98" s="55"/>
      <c r="ZV98" s="55"/>
      <c r="ZW98" s="55"/>
      <c r="ZX98" s="55"/>
      <c r="ZY98" s="55"/>
      <c r="ZZ98" s="55"/>
      <c r="AAA98" s="55"/>
      <c r="AAB98" s="55"/>
      <c r="AAC98" s="55"/>
      <c r="AAD98" s="55"/>
      <c r="AAE98" s="55"/>
      <c r="AAF98" s="55"/>
      <c r="AAG98" s="55"/>
      <c r="AAH98" s="55"/>
      <c r="AAI98" s="55"/>
      <c r="AAJ98" s="55"/>
      <c r="AAK98" s="55"/>
      <c r="AAL98" s="55"/>
      <c r="AAM98" s="55"/>
      <c r="AAN98" s="55"/>
      <c r="AAO98" s="55"/>
      <c r="AAP98" s="55"/>
      <c r="AAQ98" s="55"/>
      <c r="AAR98" s="55"/>
      <c r="AAS98" s="55"/>
      <c r="AAT98" s="55"/>
      <c r="AAU98" s="55"/>
      <c r="AAV98" s="55"/>
      <c r="AAW98" s="55"/>
      <c r="AAX98" s="55"/>
      <c r="AAY98" s="55"/>
      <c r="AAZ98" s="55"/>
      <c r="ABA98" s="55"/>
      <c r="ABB98" s="55"/>
      <c r="ABC98" s="55"/>
      <c r="ABD98" s="55"/>
      <c r="ABE98" s="55"/>
      <c r="ABF98" s="55"/>
      <c r="ABG98" s="55"/>
      <c r="ABH98" s="55"/>
      <c r="ABI98" s="55"/>
      <c r="ABJ98" s="55"/>
      <c r="ABK98" s="55"/>
      <c r="ABL98" s="55"/>
      <c r="ABM98" s="55"/>
      <c r="ABN98" s="55"/>
      <c r="ABO98" s="55"/>
      <c r="ABP98" s="55"/>
      <c r="ABQ98" s="55"/>
      <c r="ABR98" s="55"/>
      <c r="ABS98" s="55"/>
      <c r="ABT98" s="55"/>
      <c r="ABU98" s="55"/>
      <c r="ABV98" s="55"/>
      <c r="ABW98" s="55"/>
      <c r="ABX98" s="55"/>
      <c r="ABY98" s="55"/>
      <c r="ABZ98" s="55"/>
      <c r="ACA98" s="55"/>
      <c r="ACB98" s="55"/>
      <c r="ACC98" s="55"/>
      <c r="ACD98" s="55"/>
      <c r="ACE98" s="55"/>
      <c r="ACF98" s="55"/>
      <c r="ACG98" s="55"/>
      <c r="ACH98" s="55"/>
      <c r="ACI98" s="55"/>
      <c r="ACJ98" s="55"/>
      <c r="ACK98" s="55"/>
      <c r="ACL98" s="55"/>
      <c r="ACM98" s="55"/>
      <c r="ACN98" s="55"/>
      <c r="ACO98" s="55"/>
      <c r="ACP98" s="55"/>
      <c r="ACQ98" s="55"/>
      <c r="ACR98" s="55"/>
      <c r="ACS98" s="55"/>
      <c r="ACT98" s="55"/>
      <c r="ACU98" s="55"/>
      <c r="ACV98" s="55"/>
      <c r="ACW98" s="55"/>
      <c r="ACX98" s="55"/>
      <c r="ACY98" s="55"/>
      <c r="ACZ98" s="55"/>
      <c r="ADA98" s="55"/>
      <c r="ADB98" s="55"/>
      <c r="ADC98" s="55"/>
      <c r="ADD98" s="55"/>
      <c r="ADE98" s="55"/>
      <c r="ADF98" s="55"/>
      <c r="ADG98" s="55"/>
      <c r="ADH98" s="55"/>
      <c r="ADI98" s="55"/>
      <c r="ADJ98" s="55"/>
      <c r="ADK98" s="55"/>
      <c r="ADL98" s="55"/>
      <c r="ADM98" s="55"/>
      <c r="ADN98" s="55"/>
      <c r="ADO98" s="55"/>
      <c r="ADP98" s="55"/>
      <c r="ADQ98" s="55"/>
      <c r="ADR98" s="55"/>
      <c r="ADS98" s="55"/>
      <c r="ADT98" s="55"/>
      <c r="ADU98" s="55"/>
      <c r="ADV98" s="55"/>
      <c r="ADW98" s="55"/>
      <c r="ADX98" s="55"/>
      <c r="ADY98" s="55"/>
      <c r="ADZ98" s="55"/>
      <c r="AEA98" s="55"/>
      <c r="AEB98" s="55"/>
      <c r="AEC98" s="55"/>
      <c r="AED98" s="55"/>
      <c r="AEE98" s="55"/>
      <c r="AEF98" s="55"/>
      <c r="AEG98" s="55"/>
      <c r="AEH98" s="55"/>
      <c r="AEI98" s="55"/>
      <c r="AEJ98" s="55"/>
      <c r="AEK98" s="55"/>
      <c r="AEL98" s="55"/>
      <c r="AEM98" s="55"/>
      <c r="AEN98" s="55"/>
      <c r="AEO98" s="55"/>
      <c r="AEP98" s="55"/>
      <c r="AEQ98" s="55"/>
      <c r="AER98" s="55"/>
      <c r="AES98" s="55"/>
      <c r="AET98" s="55"/>
      <c r="AEU98" s="55"/>
      <c r="AEV98" s="55"/>
      <c r="AEW98" s="55"/>
      <c r="AEX98" s="55"/>
      <c r="AEY98" s="55"/>
      <c r="AEZ98" s="55"/>
      <c r="AFA98" s="55"/>
      <c r="AFB98" s="55"/>
      <c r="AFC98" s="55"/>
      <c r="AFD98" s="55"/>
      <c r="AFE98" s="55"/>
      <c r="AFF98" s="55"/>
      <c r="AFG98" s="55"/>
      <c r="AFH98" s="55"/>
      <c r="AFI98" s="55"/>
      <c r="AFJ98" s="55"/>
      <c r="AFK98" s="55"/>
      <c r="AFL98" s="55"/>
      <c r="AFM98" s="55"/>
      <c r="AFN98" s="55"/>
      <c r="AFO98" s="55"/>
      <c r="AFP98" s="55"/>
      <c r="AFQ98" s="55"/>
      <c r="AFR98" s="55"/>
      <c r="AFS98" s="55"/>
      <c r="AFT98" s="55"/>
      <c r="AFU98" s="55"/>
      <c r="AFV98" s="55"/>
      <c r="AFW98" s="55"/>
      <c r="AFX98" s="55"/>
      <c r="AFY98" s="55"/>
      <c r="AFZ98" s="55"/>
      <c r="AGA98" s="55"/>
      <c r="AGB98" s="55"/>
      <c r="AGC98" s="55"/>
      <c r="AGD98" s="55"/>
      <c r="AGE98" s="55"/>
      <c r="AGF98" s="55"/>
      <c r="AGG98" s="55"/>
      <c r="AGH98" s="55"/>
      <c r="AGI98" s="55"/>
      <c r="AGJ98" s="55"/>
      <c r="AGK98" s="55"/>
      <c r="AGL98" s="55"/>
      <c r="AGM98" s="55"/>
      <c r="AGN98" s="55"/>
      <c r="AGO98" s="55"/>
      <c r="AGP98" s="55"/>
      <c r="AGQ98" s="55"/>
      <c r="AGR98" s="55"/>
      <c r="AGS98" s="55"/>
      <c r="AGT98" s="55"/>
      <c r="AGU98" s="55"/>
      <c r="AGV98" s="55"/>
      <c r="AGW98" s="55"/>
      <c r="AGX98" s="55"/>
      <c r="AGY98" s="55"/>
      <c r="AGZ98" s="55"/>
      <c r="AHA98" s="55"/>
      <c r="AHB98" s="55"/>
      <c r="AHC98" s="55"/>
      <c r="AHD98" s="55"/>
      <c r="AHE98" s="55"/>
      <c r="AHF98" s="55"/>
      <c r="AHG98" s="55"/>
      <c r="AHH98" s="55"/>
      <c r="AHI98" s="55"/>
      <c r="AHJ98" s="55"/>
      <c r="AHK98" s="55"/>
      <c r="AHL98" s="55"/>
      <c r="AHM98" s="55"/>
      <c r="AHN98" s="55"/>
      <c r="AHO98" s="55"/>
      <c r="AHP98" s="55"/>
      <c r="AHQ98" s="55"/>
      <c r="AHR98" s="55"/>
      <c r="AHS98" s="55"/>
      <c r="AHT98" s="55"/>
      <c r="AHU98" s="55"/>
      <c r="AHV98" s="55"/>
      <c r="AHW98" s="55"/>
      <c r="AHX98" s="55"/>
      <c r="AHY98" s="55"/>
      <c r="AHZ98" s="55"/>
      <c r="AIA98" s="55"/>
      <c r="AIB98" s="55"/>
      <c r="AIC98" s="55"/>
      <c r="AID98" s="55"/>
      <c r="AIE98" s="55"/>
      <c r="AIF98" s="55"/>
      <c r="AIG98" s="55"/>
      <c r="AIH98" s="55"/>
      <c r="AII98" s="55"/>
      <c r="AIJ98" s="55"/>
      <c r="AIK98" s="55"/>
      <c r="AIL98" s="55"/>
      <c r="AIM98" s="55"/>
      <c r="AIN98" s="55"/>
      <c r="AIO98" s="55"/>
      <c r="AIP98" s="55"/>
      <c r="AIQ98" s="55"/>
      <c r="AIR98" s="55"/>
      <c r="AIS98" s="55"/>
      <c r="AIT98" s="55"/>
      <c r="AIU98" s="55"/>
      <c r="AIV98" s="55"/>
      <c r="AIW98" s="55"/>
      <c r="AIX98" s="55"/>
      <c r="AIY98" s="55"/>
      <c r="AIZ98" s="55"/>
      <c r="AJA98" s="55"/>
      <c r="AJB98" s="55"/>
      <c r="AJC98" s="55"/>
      <c r="AJD98" s="55"/>
      <c r="AJE98" s="55"/>
      <c r="AJF98" s="55"/>
      <c r="AJG98" s="55"/>
      <c r="AJH98" s="55"/>
      <c r="AJI98" s="55"/>
      <c r="AJJ98" s="55"/>
      <c r="AJK98" s="55"/>
      <c r="AJL98" s="55"/>
      <c r="AJM98" s="55"/>
      <c r="AJN98" s="55"/>
      <c r="AJO98" s="55"/>
      <c r="AJP98" s="55"/>
      <c r="AJQ98" s="55"/>
      <c r="AJR98" s="55"/>
      <c r="AJS98" s="55"/>
      <c r="AJT98" s="55"/>
      <c r="AJU98" s="55"/>
      <c r="AJV98" s="55"/>
      <c r="AJW98" s="55"/>
      <c r="AJX98" s="55"/>
      <c r="AJY98" s="55"/>
      <c r="AJZ98" s="55"/>
      <c r="AKA98" s="55"/>
      <c r="AKB98" s="55"/>
      <c r="AKC98" s="55"/>
      <c r="AKD98" s="55"/>
      <c r="AKE98" s="55"/>
      <c r="AKF98" s="55"/>
      <c r="AKG98" s="55"/>
      <c r="AKH98" s="55"/>
      <c r="AKI98" s="55"/>
      <c r="AKJ98" s="55"/>
      <c r="AKK98" s="55"/>
      <c r="AKL98" s="55"/>
      <c r="AKM98" s="55"/>
      <c r="AKN98" s="55"/>
      <c r="AKO98" s="55"/>
      <c r="AKP98" s="55"/>
      <c r="AKQ98" s="55"/>
      <c r="AKR98" s="55"/>
      <c r="AKS98" s="55"/>
      <c r="AKT98" s="55"/>
      <c r="AKU98" s="55"/>
      <c r="AKV98" s="55"/>
      <c r="AKW98" s="55"/>
      <c r="AKX98" s="55"/>
      <c r="AKY98" s="55"/>
      <c r="AKZ98" s="55"/>
      <c r="ALA98" s="55"/>
      <c r="ALB98" s="55"/>
      <c r="ALC98" s="55"/>
      <c r="ALD98" s="55"/>
      <c r="ALE98" s="55"/>
      <c r="ALF98" s="55"/>
      <c r="ALG98" s="55"/>
      <c r="ALH98" s="55"/>
      <c r="ALI98" s="55"/>
      <c r="ALJ98" s="55"/>
      <c r="ALK98" s="55"/>
      <c r="ALL98" s="55"/>
      <c r="ALM98" s="55"/>
      <c r="ALN98" s="55"/>
      <c r="ALO98" s="55"/>
      <c r="ALP98" s="55"/>
      <c r="ALQ98" s="55"/>
      <c r="ALR98" s="55"/>
      <c r="ALS98" s="55"/>
      <c r="ALT98" s="55"/>
      <c r="ALU98" s="55"/>
      <c r="ALV98" s="55"/>
      <c r="ALW98" s="55"/>
      <c r="ALX98" s="55"/>
      <c r="ALY98" s="55"/>
      <c r="ALZ98" s="55"/>
      <c r="AMA98" s="55"/>
      <c r="AMB98" s="55"/>
      <c r="AMC98" s="55"/>
      <c r="AMD98" s="55"/>
      <c r="AME98"/>
      <c r="AMF98"/>
      <c r="AMG98"/>
      <c r="AMH98"/>
      <c r="AMI98"/>
      <c r="AMJ98"/>
    </row>
    <row r="99" spans="1:1024" ht="31.2" customHeight="1" x14ac:dyDescent="0.25">
      <c r="A99" s="55" t="s">
        <v>573</v>
      </c>
      <c r="B99" s="55" t="s">
        <v>574</v>
      </c>
      <c r="C99" s="55" t="s">
        <v>575</v>
      </c>
      <c r="E99" s="55" t="s">
        <v>576</v>
      </c>
      <c r="S99" s="55" t="s">
        <v>287</v>
      </c>
      <c r="AK99" s="55" t="s">
        <v>577</v>
      </c>
      <c r="AL99" s="55" t="s">
        <v>318</v>
      </c>
      <c r="AM99" s="55" t="s">
        <v>301</v>
      </c>
      <c r="AN99" s="55">
        <v>84341</v>
      </c>
    </row>
    <row r="100" spans="1:1024" ht="31.2" customHeight="1" x14ac:dyDescent="0.3">
      <c r="A100" s="60" t="s">
        <v>483</v>
      </c>
      <c r="B100" s="60" t="s">
        <v>574</v>
      </c>
      <c r="E100" s="222" t="s">
        <v>3727</v>
      </c>
      <c r="G100" s="55" t="s">
        <v>344</v>
      </c>
      <c r="P100" s="60"/>
      <c r="Q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K100" s="60"/>
      <c r="AL100" s="71"/>
    </row>
    <row r="101" spans="1:1024" ht="31.2" customHeight="1" x14ac:dyDescent="0.25">
      <c r="A101" s="55" t="s">
        <v>578</v>
      </c>
      <c r="B101" s="55" t="s">
        <v>579</v>
      </c>
      <c r="S101" s="55" t="s">
        <v>362</v>
      </c>
      <c r="AC101" s="60"/>
      <c r="AE101" s="60"/>
    </row>
    <row r="102" spans="1:1024" ht="31.2" customHeight="1" x14ac:dyDescent="0.25">
      <c r="A102" s="55" t="s">
        <v>580</v>
      </c>
      <c r="B102" s="55" t="s">
        <v>581</v>
      </c>
      <c r="C102" s="55" t="s">
        <v>582</v>
      </c>
      <c r="E102" s="55" t="s">
        <v>583</v>
      </c>
      <c r="F102" s="55" t="s">
        <v>295</v>
      </c>
      <c r="G102" s="55" t="s">
        <v>344</v>
      </c>
      <c r="J102" s="55" t="s">
        <v>295</v>
      </c>
      <c r="K102" s="55" t="s">
        <v>344</v>
      </c>
      <c r="N102" s="55" t="s">
        <v>295</v>
      </c>
      <c r="O102" s="55" t="s">
        <v>344</v>
      </c>
      <c r="S102" s="55" t="s">
        <v>344</v>
      </c>
      <c r="AA102" s="55" t="s">
        <v>344</v>
      </c>
      <c r="AK102" s="55" t="s">
        <v>584</v>
      </c>
      <c r="AL102" s="55" t="s">
        <v>318</v>
      </c>
      <c r="AM102" s="55" t="s">
        <v>301</v>
      </c>
      <c r="AN102" s="55" t="s">
        <v>585</v>
      </c>
    </row>
    <row r="103" spans="1:1024" ht="31.2" customHeight="1" x14ac:dyDescent="0.25">
      <c r="A103" s="55" t="s">
        <v>586</v>
      </c>
      <c r="B103" s="55" t="s">
        <v>581</v>
      </c>
      <c r="C103" s="55" t="s">
        <v>582</v>
      </c>
      <c r="E103" s="55" t="s">
        <v>583</v>
      </c>
      <c r="F103" s="55" t="s">
        <v>295</v>
      </c>
      <c r="G103" s="55" t="s">
        <v>344</v>
      </c>
      <c r="J103" s="55" t="s">
        <v>295</v>
      </c>
      <c r="K103" s="55" t="s">
        <v>344</v>
      </c>
      <c r="N103" s="55" t="s">
        <v>295</v>
      </c>
      <c r="O103" s="55" t="s">
        <v>344</v>
      </c>
      <c r="S103" s="55" t="s">
        <v>344</v>
      </c>
      <c r="AA103" s="55" t="s">
        <v>344</v>
      </c>
      <c r="AK103" s="55" t="s">
        <v>584</v>
      </c>
      <c r="AL103" s="55" t="s">
        <v>318</v>
      </c>
      <c r="AM103" s="55" t="s">
        <v>301</v>
      </c>
      <c r="AN103" s="55" t="s">
        <v>585</v>
      </c>
    </row>
    <row r="104" spans="1:1024" ht="31.2" customHeight="1" x14ac:dyDescent="0.25">
      <c r="A104" s="60" t="s">
        <v>3653</v>
      </c>
      <c r="B104" s="60" t="s">
        <v>3654</v>
      </c>
      <c r="G104" s="55" t="s">
        <v>3652</v>
      </c>
      <c r="P104" s="60"/>
      <c r="Q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K104" s="60"/>
      <c r="AL104" s="71"/>
    </row>
    <row r="105" spans="1:1024" ht="31.2" customHeight="1" x14ac:dyDescent="0.25">
      <c r="A105" s="55" t="s">
        <v>587</v>
      </c>
      <c r="B105" s="55" t="s">
        <v>588</v>
      </c>
      <c r="E105" s="55" t="s">
        <v>589</v>
      </c>
      <c r="G105" s="55" t="s">
        <v>3645</v>
      </c>
      <c r="L105" s="55" t="s">
        <v>295</v>
      </c>
      <c r="M105" s="55" t="s">
        <v>292</v>
      </c>
      <c r="O105" s="55" t="s">
        <v>292</v>
      </c>
      <c r="Q105" s="55" t="s">
        <v>292</v>
      </c>
      <c r="S105" s="55" t="s">
        <v>292</v>
      </c>
      <c r="U105" s="55" t="s">
        <v>292</v>
      </c>
      <c r="W105" s="55" t="s">
        <v>292</v>
      </c>
      <c r="Y105" s="55" t="s">
        <v>292</v>
      </c>
      <c r="AA105" s="55" t="s">
        <v>292</v>
      </c>
      <c r="AE105" s="55" t="s">
        <v>292</v>
      </c>
      <c r="AH105" s="55" t="s">
        <v>292</v>
      </c>
      <c r="AI105" s="55" t="s">
        <v>498</v>
      </c>
      <c r="AM105" s="55" t="s">
        <v>301</v>
      </c>
      <c r="AN105" s="55">
        <v>84321</v>
      </c>
    </row>
    <row r="106" spans="1:1024" ht="31.2" customHeight="1" x14ac:dyDescent="0.25">
      <c r="A106" s="55" t="s">
        <v>592</v>
      </c>
      <c r="B106" s="55" t="s">
        <v>593</v>
      </c>
      <c r="E106" s="61" t="s">
        <v>594</v>
      </c>
      <c r="F106" s="61"/>
      <c r="G106" s="61"/>
      <c r="H106" s="61"/>
      <c r="I106" s="61"/>
      <c r="J106" s="61"/>
      <c r="K106" s="61"/>
      <c r="M106" s="55" t="s">
        <v>564</v>
      </c>
    </row>
    <row r="107" spans="1:1024" ht="31.2" customHeight="1" x14ac:dyDescent="0.25">
      <c r="A107" s="55" t="s">
        <v>590</v>
      </c>
      <c r="B107" s="55" t="s">
        <v>591</v>
      </c>
      <c r="AC107" s="55" t="s">
        <v>292</v>
      </c>
    </row>
    <row r="108" spans="1:1024" ht="31.2" customHeight="1" x14ac:dyDescent="0.25">
      <c r="A108" s="55" t="s">
        <v>375</v>
      </c>
      <c r="B108" s="55" t="s">
        <v>595</v>
      </c>
      <c r="D108" s="55" t="s">
        <v>596</v>
      </c>
      <c r="E108" s="55" t="s">
        <v>597</v>
      </c>
      <c r="H108" s="55" t="s">
        <v>295</v>
      </c>
      <c r="I108" s="55" t="s">
        <v>510</v>
      </c>
      <c r="J108" s="55" t="s">
        <v>295</v>
      </c>
      <c r="K108" s="55" t="s">
        <v>510</v>
      </c>
      <c r="L108" s="55" t="s">
        <v>295</v>
      </c>
      <c r="M108" s="55" t="s">
        <v>395</v>
      </c>
      <c r="N108" s="55" t="s">
        <v>295</v>
      </c>
      <c r="O108" s="55" t="s">
        <v>510</v>
      </c>
      <c r="P108" s="55" t="s">
        <v>295</v>
      </c>
      <c r="Q108" s="55" t="s">
        <v>510</v>
      </c>
      <c r="S108" s="55" t="s">
        <v>510</v>
      </c>
      <c r="U108" s="55" t="s">
        <v>344</v>
      </c>
      <c r="W108" s="55" t="s">
        <v>344</v>
      </c>
      <c r="Y108" s="55" t="s">
        <v>344</v>
      </c>
      <c r="AC108" s="55" t="s">
        <v>344</v>
      </c>
      <c r="AD108" s="60" t="s">
        <v>599</v>
      </c>
      <c r="AK108" s="55" t="s">
        <v>598</v>
      </c>
      <c r="AL108" s="55" t="s">
        <v>318</v>
      </c>
      <c r="AM108" s="55" t="s">
        <v>301</v>
      </c>
      <c r="AN108" s="55">
        <v>84321</v>
      </c>
    </row>
    <row r="109" spans="1:1024" ht="31.2" customHeight="1" x14ac:dyDescent="0.25">
      <c r="A109" s="55" t="s">
        <v>600</v>
      </c>
      <c r="B109" s="55" t="s">
        <v>601</v>
      </c>
      <c r="D109" s="55" t="s">
        <v>602</v>
      </c>
      <c r="E109" s="55" t="s">
        <v>603</v>
      </c>
      <c r="Q109" s="55" t="s">
        <v>362</v>
      </c>
      <c r="S109" s="55" t="s">
        <v>362</v>
      </c>
      <c r="AK109" s="55" t="s">
        <v>604</v>
      </c>
      <c r="AL109" s="55" t="s">
        <v>390</v>
      </c>
      <c r="AM109" s="55" t="s">
        <v>301</v>
      </c>
      <c r="AN109" s="55">
        <v>84335</v>
      </c>
    </row>
    <row r="110" spans="1:1024" ht="31.2" customHeight="1" x14ac:dyDescent="0.25">
      <c r="A110" s="55" t="s">
        <v>475</v>
      </c>
      <c r="B110" s="55" t="s">
        <v>605</v>
      </c>
      <c r="D110" s="55" t="s">
        <v>606</v>
      </c>
      <c r="E110" s="55" t="s">
        <v>607</v>
      </c>
      <c r="W110" s="55" t="s">
        <v>333</v>
      </c>
      <c r="AK110" s="55" t="s">
        <v>608</v>
      </c>
      <c r="AL110" s="55" t="s">
        <v>609</v>
      </c>
      <c r="AM110" s="55" t="s">
        <v>610</v>
      </c>
      <c r="AN110" s="55">
        <v>59759</v>
      </c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  <c r="IW110" s="59"/>
      <c r="IX110" s="59"/>
      <c r="IY110" s="59"/>
      <c r="IZ110" s="59"/>
      <c r="JA110" s="59"/>
      <c r="JB110" s="59"/>
      <c r="JC110" s="59"/>
      <c r="JD110" s="59"/>
      <c r="JE110" s="59"/>
      <c r="JF110" s="59"/>
      <c r="JG110" s="59"/>
      <c r="JH110" s="59"/>
      <c r="JI110" s="59"/>
      <c r="JJ110" s="59"/>
      <c r="JK110" s="59"/>
      <c r="JL110" s="59"/>
      <c r="JM110" s="59"/>
      <c r="JN110" s="59"/>
      <c r="JO110" s="59"/>
      <c r="JP110" s="59"/>
      <c r="JQ110" s="59"/>
      <c r="JR110" s="59"/>
      <c r="JS110" s="59"/>
      <c r="JT110" s="59"/>
      <c r="JU110" s="59"/>
      <c r="JV110" s="59"/>
      <c r="JW110" s="59"/>
      <c r="JX110" s="59"/>
      <c r="JY110" s="59"/>
      <c r="JZ110" s="59"/>
      <c r="KA110" s="59"/>
      <c r="KB110" s="59"/>
      <c r="KC110" s="59"/>
      <c r="KD110" s="59"/>
      <c r="KE110" s="59"/>
      <c r="KF110" s="59"/>
      <c r="KG110" s="59"/>
      <c r="KH110" s="59"/>
      <c r="KI110" s="59"/>
      <c r="KJ110" s="59"/>
      <c r="KK110" s="59"/>
      <c r="KL110" s="59"/>
      <c r="KM110" s="59"/>
      <c r="KN110" s="59"/>
      <c r="KO110" s="59"/>
      <c r="KP110" s="59"/>
      <c r="KQ110" s="59"/>
      <c r="KR110" s="59"/>
      <c r="KS110" s="59"/>
      <c r="KT110" s="59"/>
      <c r="KU110" s="59"/>
      <c r="KV110" s="59"/>
      <c r="KW110" s="59"/>
      <c r="KX110" s="59"/>
      <c r="KY110" s="59"/>
      <c r="KZ110" s="59"/>
      <c r="LA110" s="59"/>
      <c r="LB110" s="59"/>
      <c r="LC110" s="59"/>
      <c r="LD110" s="59"/>
      <c r="LE110" s="59"/>
      <c r="LF110" s="59"/>
      <c r="LG110" s="59"/>
      <c r="LH110" s="59"/>
      <c r="LI110" s="59"/>
      <c r="LJ110" s="59"/>
      <c r="LK110" s="59"/>
      <c r="LL110" s="59"/>
      <c r="LM110" s="59"/>
      <c r="LN110" s="59"/>
      <c r="LO110" s="59"/>
      <c r="LP110" s="59"/>
      <c r="LQ110" s="59"/>
      <c r="LR110" s="59"/>
      <c r="LS110" s="59"/>
      <c r="LT110" s="59"/>
      <c r="LU110" s="59"/>
      <c r="LV110" s="59"/>
      <c r="LW110" s="59"/>
      <c r="LX110" s="59"/>
      <c r="LY110" s="59"/>
      <c r="LZ110" s="59"/>
      <c r="MA110" s="59"/>
      <c r="MB110" s="59"/>
      <c r="MC110" s="59"/>
      <c r="MD110" s="59"/>
      <c r="ME110" s="59"/>
      <c r="MF110" s="59"/>
      <c r="MG110" s="59"/>
      <c r="MH110" s="59"/>
      <c r="MI110" s="59"/>
      <c r="MJ110" s="59"/>
      <c r="MK110" s="59"/>
      <c r="ML110" s="59"/>
      <c r="MM110" s="59"/>
      <c r="MN110" s="59"/>
      <c r="MO110" s="59"/>
      <c r="MP110" s="59"/>
      <c r="MQ110" s="59"/>
      <c r="MR110" s="59"/>
      <c r="MS110" s="59"/>
      <c r="MT110" s="59"/>
      <c r="MU110" s="59"/>
      <c r="MV110" s="59"/>
      <c r="MW110" s="59"/>
      <c r="MX110" s="59"/>
      <c r="MY110" s="59"/>
      <c r="MZ110" s="59"/>
      <c r="NA110" s="59"/>
      <c r="NB110" s="59"/>
      <c r="NC110" s="59"/>
      <c r="ND110" s="59"/>
      <c r="NE110" s="59"/>
      <c r="NF110" s="59"/>
      <c r="NG110" s="59"/>
      <c r="NH110" s="59"/>
      <c r="NI110" s="59"/>
      <c r="NJ110" s="59"/>
      <c r="NK110" s="59"/>
      <c r="NL110" s="59"/>
      <c r="NM110" s="59"/>
      <c r="NN110" s="59"/>
      <c r="NO110" s="59"/>
      <c r="NP110" s="59"/>
      <c r="NQ110" s="59"/>
      <c r="NR110" s="59"/>
      <c r="NS110" s="59"/>
      <c r="NT110" s="59"/>
      <c r="NU110" s="59"/>
      <c r="NV110" s="59"/>
      <c r="NW110" s="59"/>
      <c r="NX110" s="59"/>
      <c r="NY110" s="59"/>
      <c r="NZ110" s="59"/>
      <c r="OA110" s="59"/>
      <c r="OB110" s="59"/>
      <c r="OC110" s="59"/>
      <c r="OD110" s="59"/>
      <c r="OE110" s="59"/>
      <c r="OF110" s="59"/>
      <c r="OG110" s="59"/>
      <c r="OH110" s="59"/>
      <c r="OI110" s="59"/>
      <c r="OJ110" s="59"/>
      <c r="OK110" s="59"/>
      <c r="OL110" s="59"/>
      <c r="OM110" s="59"/>
      <c r="ON110" s="59"/>
      <c r="OO110" s="59"/>
      <c r="OP110" s="59"/>
      <c r="OQ110" s="59"/>
      <c r="OR110" s="59"/>
      <c r="OS110" s="59"/>
      <c r="OT110" s="59"/>
      <c r="OU110" s="59"/>
      <c r="OV110" s="59"/>
      <c r="OW110" s="59"/>
      <c r="OX110" s="59"/>
      <c r="OY110" s="59"/>
      <c r="OZ110" s="59"/>
      <c r="PA110" s="59"/>
      <c r="PB110" s="59"/>
      <c r="PC110" s="59"/>
      <c r="PD110" s="59"/>
      <c r="PE110" s="59"/>
      <c r="PF110" s="59"/>
      <c r="PG110" s="59"/>
      <c r="PH110" s="59"/>
      <c r="PI110" s="59"/>
      <c r="PJ110" s="59"/>
      <c r="PK110" s="59"/>
      <c r="PL110" s="59"/>
      <c r="PM110" s="59"/>
      <c r="PN110" s="59"/>
      <c r="PO110" s="59"/>
      <c r="PP110" s="59"/>
      <c r="PQ110" s="59"/>
      <c r="PR110" s="59"/>
      <c r="PS110" s="59"/>
      <c r="PT110" s="59"/>
      <c r="PU110" s="59"/>
      <c r="PV110" s="59"/>
      <c r="PW110" s="59"/>
      <c r="PX110" s="59"/>
      <c r="PY110" s="59"/>
      <c r="PZ110" s="59"/>
      <c r="QA110" s="59"/>
      <c r="QB110" s="59"/>
      <c r="QC110" s="59"/>
      <c r="QD110" s="59"/>
      <c r="QE110" s="59"/>
      <c r="QF110" s="59"/>
      <c r="QG110" s="59"/>
      <c r="QH110" s="59"/>
      <c r="QI110" s="59"/>
      <c r="QJ110" s="59"/>
      <c r="QK110" s="59"/>
      <c r="QL110" s="59"/>
      <c r="QM110" s="59"/>
      <c r="QN110" s="59"/>
      <c r="QO110" s="59"/>
      <c r="QP110" s="59"/>
      <c r="QQ110" s="59"/>
      <c r="QR110" s="59"/>
      <c r="QS110" s="59"/>
      <c r="QT110" s="59"/>
      <c r="QU110" s="59"/>
      <c r="QV110" s="59"/>
      <c r="QW110" s="59"/>
      <c r="QX110" s="59"/>
      <c r="QY110" s="59"/>
      <c r="QZ110" s="59"/>
      <c r="RA110" s="59"/>
      <c r="RB110" s="59"/>
      <c r="RC110" s="59"/>
      <c r="RD110" s="59"/>
      <c r="RE110" s="59"/>
      <c r="RF110" s="59"/>
      <c r="RG110" s="59"/>
      <c r="RH110" s="59"/>
      <c r="RI110" s="59"/>
      <c r="RJ110" s="59"/>
      <c r="RK110" s="59"/>
      <c r="RL110" s="59"/>
      <c r="RM110" s="59"/>
      <c r="RN110" s="59"/>
      <c r="RO110" s="59"/>
      <c r="RP110" s="59"/>
      <c r="RQ110" s="59"/>
      <c r="RR110" s="59"/>
      <c r="RS110" s="59"/>
      <c r="RT110" s="59"/>
      <c r="RU110" s="59"/>
      <c r="RV110" s="59"/>
      <c r="RW110" s="59"/>
      <c r="RX110" s="59"/>
      <c r="RY110" s="59"/>
      <c r="RZ110" s="59"/>
      <c r="SA110" s="59"/>
      <c r="SB110" s="59"/>
      <c r="SC110" s="59"/>
      <c r="SD110" s="59"/>
      <c r="SE110" s="59"/>
      <c r="SF110" s="59"/>
      <c r="SG110" s="59"/>
      <c r="SH110" s="59"/>
      <c r="SI110" s="59"/>
      <c r="SJ110" s="59"/>
      <c r="SK110" s="59"/>
      <c r="SL110" s="59"/>
      <c r="SM110" s="59"/>
      <c r="SN110" s="59"/>
      <c r="SO110" s="59"/>
      <c r="SP110" s="59"/>
      <c r="SQ110" s="59"/>
      <c r="SR110" s="59"/>
      <c r="SS110" s="59"/>
      <c r="ST110" s="59"/>
      <c r="SU110" s="59"/>
      <c r="SV110" s="59"/>
      <c r="SW110" s="59"/>
      <c r="SX110" s="59"/>
      <c r="SY110" s="59"/>
      <c r="SZ110" s="59"/>
      <c r="TA110" s="59"/>
      <c r="TB110" s="59"/>
      <c r="TC110" s="59"/>
      <c r="TD110" s="59"/>
      <c r="TE110" s="59"/>
      <c r="TF110" s="59"/>
      <c r="TG110" s="59"/>
      <c r="TH110" s="59"/>
      <c r="TI110" s="59"/>
      <c r="TJ110" s="59"/>
      <c r="TK110" s="59"/>
      <c r="TL110" s="59"/>
      <c r="TM110" s="59"/>
      <c r="TN110" s="59"/>
      <c r="TO110" s="59"/>
      <c r="TP110" s="59"/>
      <c r="TQ110" s="59"/>
      <c r="TR110" s="59"/>
      <c r="TS110" s="59"/>
      <c r="TT110" s="59"/>
      <c r="TU110" s="59"/>
      <c r="TV110" s="59"/>
      <c r="TW110" s="59"/>
      <c r="TX110" s="59"/>
      <c r="TY110" s="59"/>
      <c r="TZ110" s="59"/>
      <c r="UA110" s="59"/>
      <c r="UB110" s="59"/>
      <c r="UC110" s="59"/>
      <c r="UD110" s="59"/>
      <c r="UE110" s="59"/>
      <c r="UF110" s="59"/>
      <c r="UG110" s="59"/>
      <c r="UH110" s="59"/>
      <c r="UI110" s="59"/>
      <c r="UJ110" s="59"/>
      <c r="UK110" s="59"/>
      <c r="UL110" s="59"/>
      <c r="UM110" s="59"/>
      <c r="UN110" s="59"/>
      <c r="UO110" s="59"/>
      <c r="UP110" s="59"/>
      <c r="UQ110" s="59"/>
      <c r="UR110" s="59"/>
      <c r="US110" s="59"/>
      <c r="UT110" s="59"/>
      <c r="UU110" s="59"/>
      <c r="UV110" s="59"/>
      <c r="UW110" s="59"/>
      <c r="UX110" s="59"/>
      <c r="UY110" s="59"/>
      <c r="UZ110" s="59"/>
      <c r="VA110" s="59"/>
      <c r="VB110" s="59"/>
      <c r="VC110" s="59"/>
      <c r="VD110" s="59"/>
      <c r="VE110" s="59"/>
      <c r="VF110" s="59"/>
      <c r="VG110" s="59"/>
      <c r="VH110" s="59"/>
      <c r="VI110" s="59"/>
      <c r="VJ110" s="59"/>
      <c r="VK110" s="59"/>
      <c r="VL110" s="59"/>
      <c r="VM110" s="59"/>
      <c r="VN110" s="59"/>
      <c r="VO110" s="59"/>
      <c r="VP110" s="59"/>
      <c r="VQ110" s="59"/>
      <c r="VR110" s="59"/>
      <c r="VS110" s="59"/>
      <c r="VT110" s="59"/>
      <c r="VU110" s="59"/>
      <c r="VV110" s="59"/>
      <c r="VW110" s="59"/>
      <c r="VX110" s="59"/>
      <c r="VY110" s="59"/>
      <c r="VZ110" s="59"/>
      <c r="WA110" s="59"/>
      <c r="WB110" s="59"/>
      <c r="WC110" s="59"/>
      <c r="WD110" s="59"/>
      <c r="WE110" s="59"/>
      <c r="WF110" s="59"/>
      <c r="WG110" s="59"/>
      <c r="WH110" s="59"/>
      <c r="WI110" s="59"/>
      <c r="WJ110" s="59"/>
      <c r="WK110" s="59"/>
      <c r="WL110" s="59"/>
      <c r="WM110" s="59"/>
      <c r="WN110" s="59"/>
      <c r="WO110" s="59"/>
      <c r="WP110" s="59"/>
      <c r="WQ110" s="59"/>
      <c r="WR110" s="59"/>
      <c r="WS110" s="59"/>
      <c r="WT110" s="59"/>
      <c r="WU110" s="59"/>
      <c r="WV110" s="59"/>
      <c r="WW110" s="59"/>
      <c r="WX110" s="59"/>
      <c r="WY110" s="59"/>
      <c r="WZ110" s="59"/>
      <c r="XA110" s="59"/>
      <c r="XB110" s="59"/>
      <c r="XC110" s="59"/>
      <c r="XD110" s="59"/>
      <c r="XE110" s="59"/>
      <c r="XF110" s="59"/>
      <c r="XG110" s="59"/>
      <c r="XH110" s="59"/>
      <c r="XI110" s="59"/>
      <c r="XJ110" s="59"/>
      <c r="XK110" s="59"/>
      <c r="XL110" s="59"/>
      <c r="XM110" s="59"/>
      <c r="XN110" s="59"/>
      <c r="XO110" s="59"/>
      <c r="XP110" s="59"/>
      <c r="XQ110" s="59"/>
      <c r="XR110" s="59"/>
      <c r="XS110" s="59"/>
      <c r="XT110" s="59"/>
      <c r="XU110" s="59"/>
      <c r="XV110" s="59"/>
      <c r="XW110" s="59"/>
      <c r="XX110" s="59"/>
      <c r="XY110" s="59"/>
      <c r="XZ110" s="59"/>
      <c r="YA110" s="59"/>
      <c r="YB110" s="59"/>
      <c r="YC110" s="59"/>
      <c r="YD110" s="59"/>
      <c r="YE110" s="59"/>
      <c r="YF110" s="59"/>
      <c r="YG110" s="59"/>
      <c r="YH110" s="59"/>
      <c r="YI110" s="59"/>
      <c r="YJ110" s="59"/>
      <c r="YK110" s="59"/>
      <c r="YL110" s="59"/>
      <c r="YM110" s="59"/>
      <c r="YN110" s="59"/>
      <c r="YO110" s="59"/>
      <c r="YP110" s="59"/>
      <c r="YQ110" s="59"/>
      <c r="YR110" s="59"/>
      <c r="YS110" s="59"/>
      <c r="YT110" s="59"/>
      <c r="YU110" s="59"/>
      <c r="YV110" s="59"/>
      <c r="YW110" s="59"/>
      <c r="YX110" s="59"/>
      <c r="YY110" s="59"/>
      <c r="YZ110" s="59"/>
      <c r="ZA110" s="59"/>
      <c r="ZB110" s="59"/>
      <c r="ZC110" s="59"/>
      <c r="ZD110" s="59"/>
      <c r="ZE110" s="59"/>
      <c r="ZF110" s="59"/>
      <c r="ZG110" s="59"/>
      <c r="ZH110" s="59"/>
      <c r="ZI110" s="59"/>
      <c r="ZJ110" s="59"/>
      <c r="ZK110" s="59"/>
      <c r="ZL110" s="59"/>
      <c r="ZM110" s="59"/>
      <c r="ZN110" s="59"/>
      <c r="ZO110" s="59"/>
      <c r="ZP110" s="59"/>
      <c r="ZQ110" s="59"/>
      <c r="ZR110" s="59"/>
      <c r="ZS110" s="59"/>
      <c r="ZT110" s="59"/>
      <c r="ZU110" s="59"/>
      <c r="ZV110" s="59"/>
      <c r="ZW110" s="59"/>
      <c r="ZX110" s="59"/>
      <c r="ZY110" s="59"/>
      <c r="ZZ110" s="59"/>
      <c r="AAA110" s="59"/>
      <c r="AAB110" s="59"/>
      <c r="AAC110" s="59"/>
      <c r="AAD110" s="59"/>
      <c r="AAE110" s="59"/>
      <c r="AAF110" s="59"/>
      <c r="AAG110" s="59"/>
      <c r="AAH110" s="59"/>
      <c r="AAI110" s="59"/>
      <c r="AAJ110" s="59"/>
      <c r="AAK110" s="59"/>
      <c r="AAL110" s="59"/>
      <c r="AAM110" s="59"/>
      <c r="AAN110" s="59"/>
      <c r="AAO110" s="59"/>
      <c r="AAP110" s="59"/>
      <c r="AAQ110" s="59"/>
      <c r="AAR110" s="59"/>
      <c r="AAS110" s="59"/>
      <c r="AAT110" s="59"/>
      <c r="AAU110" s="59"/>
      <c r="AAV110" s="59"/>
      <c r="AAW110" s="59"/>
      <c r="AAX110" s="59"/>
      <c r="AAY110" s="59"/>
      <c r="AAZ110" s="59"/>
      <c r="ABA110" s="59"/>
      <c r="ABB110" s="59"/>
      <c r="ABC110" s="59"/>
      <c r="ABD110" s="59"/>
      <c r="ABE110" s="59"/>
      <c r="ABF110" s="59"/>
      <c r="ABG110" s="59"/>
      <c r="ABH110" s="59"/>
      <c r="ABI110" s="59"/>
      <c r="ABJ110" s="59"/>
      <c r="ABK110" s="59"/>
      <c r="ABL110" s="59"/>
      <c r="ABM110" s="59"/>
      <c r="ABN110" s="59"/>
      <c r="ABO110" s="59"/>
      <c r="ABP110" s="59"/>
      <c r="ABQ110" s="59"/>
      <c r="ABR110" s="59"/>
      <c r="ABS110" s="59"/>
      <c r="ABT110" s="59"/>
      <c r="ABU110" s="59"/>
      <c r="ABV110" s="59"/>
      <c r="ABW110" s="59"/>
      <c r="ABX110" s="59"/>
      <c r="ABY110" s="59"/>
      <c r="ABZ110" s="59"/>
      <c r="ACA110" s="59"/>
      <c r="ACB110" s="59"/>
      <c r="ACC110" s="59"/>
      <c r="ACD110" s="59"/>
      <c r="ACE110" s="59"/>
      <c r="ACF110" s="59"/>
      <c r="ACG110" s="59"/>
      <c r="ACH110" s="59"/>
      <c r="ACI110" s="59"/>
      <c r="ACJ110" s="59"/>
      <c r="ACK110" s="59"/>
      <c r="ACL110" s="59"/>
      <c r="ACM110" s="59"/>
      <c r="ACN110" s="59"/>
      <c r="ACO110" s="59"/>
      <c r="ACP110" s="59"/>
      <c r="ACQ110" s="59"/>
      <c r="ACR110" s="59"/>
      <c r="ACS110" s="59"/>
      <c r="ACT110" s="59"/>
      <c r="ACU110" s="59"/>
      <c r="ACV110" s="59"/>
      <c r="ACW110" s="59"/>
      <c r="ACX110" s="59"/>
      <c r="ACY110" s="59"/>
      <c r="ACZ110" s="59"/>
      <c r="ADA110" s="59"/>
      <c r="ADB110" s="59"/>
      <c r="ADC110" s="59"/>
      <c r="ADD110" s="59"/>
      <c r="ADE110" s="59"/>
      <c r="ADF110" s="59"/>
      <c r="ADG110" s="59"/>
      <c r="ADH110" s="59"/>
      <c r="ADI110" s="59"/>
      <c r="ADJ110" s="59"/>
      <c r="ADK110" s="59"/>
      <c r="ADL110" s="59"/>
      <c r="ADM110" s="59"/>
      <c r="ADN110" s="59"/>
      <c r="ADO110" s="59"/>
      <c r="ADP110" s="59"/>
      <c r="ADQ110" s="59"/>
      <c r="ADR110" s="59"/>
      <c r="ADS110" s="59"/>
      <c r="ADT110" s="59"/>
      <c r="ADU110" s="59"/>
      <c r="ADV110" s="59"/>
      <c r="ADW110" s="59"/>
      <c r="ADX110" s="59"/>
      <c r="ADY110" s="59"/>
      <c r="ADZ110" s="59"/>
      <c r="AEA110" s="59"/>
      <c r="AEB110" s="59"/>
      <c r="AEC110" s="59"/>
      <c r="AED110" s="59"/>
      <c r="AEE110" s="59"/>
      <c r="AEF110" s="59"/>
      <c r="AEG110" s="59"/>
      <c r="AEH110" s="59"/>
      <c r="AEI110" s="59"/>
      <c r="AEJ110" s="59"/>
      <c r="AEK110" s="59"/>
      <c r="AEL110" s="59"/>
      <c r="AEM110" s="59"/>
      <c r="AEN110" s="59"/>
      <c r="AEO110" s="59"/>
      <c r="AEP110" s="59"/>
      <c r="AEQ110" s="59"/>
      <c r="AER110" s="59"/>
      <c r="AES110" s="59"/>
      <c r="AET110" s="59"/>
      <c r="AEU110" s="59"/>
      <c r="AEV110" s="59"/>
      <c r="AEW110" s="59"/>
      <c r="AEX110" s="59"/>
      <c r="AEY110" s="59"/>
      <c r="AEZ110" s="59"/>
      <c r="AFA110" s="59"/>
      <c r="AFB110" s="59"/>
      <c r="AFC110" s="59"/>
      <c r="AFD110" s="59"/>
      <c r="AFE110" s="59"/>
      <c r="AFF110" s="59"/>
      <c r="AFG110" s="59"/>
      <c r="AFH110" s="59"/>
      <c r="AFI110" s="59"/>
      <c r="AFJ110" s="59"/>
      <c r="AFK110" s="59"/>
      <c r="AFL110" s="59"/>
      <c r="AFM110" s="59"/>
      <c r="AFN110" s="59"/>
      <c r="AFO110" s="59"/>
      <c r="AFP110" s="59"/>
      <c r="AFQ110" s="59"/>
      <c r="AFR110" s="59"/>
      <c r="AFS110" s="59"/>
      <c r="AFT110" s="59"/>
      <c r="AFU110" s="59"/>
      <c r="AFV110" s="59"/>
      <c r="AFW110" s="59"/>
      <c r="AFX110" s="59"/>
      <c r="AFY110" s="59"/>
      <c r="AFZ110" s="59"/>
      <c r="AGA110" s="59"/>
      <c r="AGB110" s="59"/>
      <c r="AGC110" s="59"/>
      <c r="AGD110" s="59"/>
      <c r="AGE110" s="59"/>
      <c r="AGF110" s="59"/>
      <c r="AGG110" s="59"/>
      <c r="AGH110" s="59"/>
      <c r="AGI110" s="59"/>
      <c r="AGJ110" s="59"/>
      <c r="AGK110" s="59"/>
      <c r="AGL110" s="59"/>
      <c r="AGM110" s="59"/>
      <c r="AGN110" s="59"/>
      <c r="AGO110" s="59"/>
      <c r="AGP110" s="59"/>
      <c r="AGQ110" s="59"/>
      <c r="AGR110" s="59"/>
      <c r="AGS110" s="59"/>
      <c r="AGT110" s="59"/>
      <c r="AGU110" s="59"/>
      <c r="AGV110" s="59"/>
      <c r="AGW110" s="59"/>
      <c r="AGX110" s="59"/>
      <c r="AGY110" s="59"/>
      <c r="AGZ110" s="59"/>
      <c r="AHA110" s="59"/>
      <c r="AHB110" s="59"/>
      <c r="AHC110" s="59"/>
      <c r="AHD110" s="59"/>
      <c r="AHE110" s="59"/>
      <c r="AHF110" s="59"/>
      <c r="AHG110" s="59"/>
      <c r="AHH110" s="59"/>
      <c r="AHI110" s="59"/>
      <c r="AHJ110" s="59"/>
      <c r="AHK110" s="59"/>
      <c r="AHL110" s="59"/>
      <c r="AHM110" s="59"/>
      <c r="AHN110" s="59"/>
      <c r="AHO110" s="59"/>
      <c r="AHP110" s="59"/>
      <c r="AHQ110" s="59"/>
      <c r="AHR110" s="59"/>
      <c r="AHS110" s="59"/>
      <c r="AHT110" s="59"/>
      <c r="AHU110" s="59"/>
      <c r="AHV110" s="59"/>
      <c r="AHW110" s="59"/>
      <c r="AHX110" s="59"/>
      <c r="AHY110" s="59"/>
      <c r="AHZ110" s="59"/>
      <c r="AIA110" s="59"/>
      <c r="AIB110" s="59"/>
      <c r="AIC110" s="59"/>
      <c r="AID110" s="59"/>
      <c r="AIE110" s="59"/>
      <c r="AIF110" s="59"/>
      <c r="AIG110" s="59"/>
      <c r="AIH110" s="59"/>
      <c r="AII110" s="59"/>
      <c r="AIJ110" s="59"/>
      <c r="AIK110" s="59"/>
      <c r="AIL110" s="59"/>
      <c r="AIM110" s="59"/>
      <c r="AIN110" s="59"/>
      <c r="AIO110" s="59"/>
      <c r="AIP110" s="59"/>
      <c r="AIQ110" s="59"/>
      <c r="AIR110" s="59"/>
      <c r="AIS110" s="59"/>
      <c r="AIT110" s="59"/>
      <c r="AIU110" s="59"/>
      <c r="AIV110" s="59"/>
      <c r="AIW110" s="59"/>
      <c r="AIX110" s="59"/>
      <c r="AIY110" s="59"/>
      <c r="AIZ110" s="59"/>
      <c r="AJA110" s="59"/>
      <c r="AJB110" s="59"/>
      <c r="AJC110" s="59"/>
      <c r="AJD110" s="59"/>
      <c r="AJE110" s="59"/>
      <c r="AJF110" s="59"/>
      <c r="AJG110" s="59"/>
      <c r="AJH110" s="59"/>
      <c r="AJI110" s="59"/>
      <c r="AJJ110" s="59"/>
      <c r="AJK110" s="59"/>
      <c r="AJL110" s="59"/>
      <c r="AJM110" s="59"/>
      <c r="AJN110" s="59"/>
      <c r="AJO110" s="59"/>
      <c r="AJP110" s="59"/>
      <c r="AJQ110" s="59"/>
      <c r="AJR110" s="59"/>
      <c r="AJS110" s="59"/>
      <c r="AJT110" s="59"/>
      <c r="AJU110" s="59"/>
      <c r="AJV110" s="59"/>
      <c r="AJW110" s="59"/>
      <c r="AJX110" s="59"/>
      <c r="AJY110" s="59"/>
      <c r="AJZ110" s="59"/>
      <c r="AKA110" s="59"/>
      <c r="AKB110" s="59"/>
      <c r="AKC110" s="59"/>
      <c r="AKD110" s="59"/>
      <c r="AKE110" s="59"/>
      <c r="AKF110" s="59"/>
      <c r="AKG110" s="59"/>
      <c r="AKH110" s="59"/>
      <c r="AKI110" s="59"/>
      <c r="AKJ110" s="59"/>
      <c r="AKK110" s="59"/>
      <c r="AKL110" s="59"/>
      <c r="AKM110" s="59"/>
      <c r="AKN110" s="59"/>
      <c r="AKO110" s="59"/>
      <c r="AKP110" s="59"/>
      <c r="AKQ110" s="59"/>
      <c r="AKR110" s="59"/>
      <c r="AKS110" s="59"/>
      <c r="AKT110" s="59"/>
      <c r="AKU110" s="59"/>
      <c r="AKV110" s="59"/>
      <c r="AKW110" s="59"/>
      <c r="AKX110" s="59"/>
      <c r="AKY110" s="59"/>
      <c r="AKZ110" s="59"/>
      <c r="ALA110" s="59"/>
      <c r="ALB110" s="59"/>
      <c r="ALC110" s="59"/>
      <c r="ALD110" s="59"/>
      <c r="ALE110" s="59"/>
      <c r="ALF110" s="59"/>
      <c r="ALG110" s="59"/>
      <c r="ALH110" s="59"/>
      <c r="ALI110" s="59"/>
      <c r="ALJ110" s="59"/>
      <c r="ALK110" s="59"/>
      <c r="ALL110" s="59"/>
      <c r="ALM110" s="59"/>
      <c r="ALN110" s="59"/>
      <c r="ALO110" s="59"/>
      <c r="ALP110" s="59"/>
      <c r="ALQ110" s="59"/>
      <c r="ALR110" s="59"/>
      <c r="ALS110" s="59"/>
      <c r="ALT110" s="59"/>
      <c r="ALU110" s="59"/>
      <c r="ALV110" s="59"/>
      <c r="ALW110" s="59"/>
      <c r="ALX110" s="59"/>
      <c r="ALY110" s="59"/>
      <c r="ALZ110" s="59"/>
      <c r="AMA110" s="59"/>
      <c r="AMB110" s="59"/>
      <c r="AMC110" s="59"/>
      <c r="AMD110" s="59"/>
      <c r="AME110" s="59"/>
      <c r="AMF110" s="59"/>
      <c r="AMG110" s="59"/>
      <c r="AMH110" s="59"/>
      <c r="AMI110" s="59"/>
      <c r="AMJ110" s="59"/>
    </row>
    <row r="111" spans="1:1024" ht="31.2" customHeight="1" x14ac:dyDescent="0.25">
      <c r="A111" s="55" t="s">
        <v>513</v>
      </c>
      <c r="B111" s="55" t="s">
        <v>611</v>
      </c>
      <c r="E111" s="55" t="s">
        <v>612</v>
      </c>
      <c r="J111" s="55" t="s">
        <v>295</v>
      </c>
      <c r="K111" s="55" t="s">
        <v>371</v>
      </c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  <c r="IW111" s="59"/>
      <c r="IX111" s="59"/>
      <c r="IY111" s="59"/>
      <c r="IZ111" s="59"/>
      <c r="JA111" s="59"/>
      <c r="JB111" s="59"/>
      <c r="JC111" s="59"/>
      <c r="JD111" s="59"/>
      <c r="JE111" s="59"/>
      <c r="JF111" s="59"/>
      <c r="JG111" s="59"/>
      <c r="JH111" s="59"/>
      <c r="JI111" s="59"/>
      <c r="JJ111" s="59"/>
      <c r="JK111" s="59"/>
      <c r="JL111" s="59"/>
      <c r="JM111" s="59"/>
      <c r="JN111" s="59"/>
      <c r="JO111" s="59"/>
      <c r="JP111" s="59"/>
      <c r="JQ111" s="59"/>
      <c r="JR111" s="59"/>
      <c r="JS111" s="59"/>
      <c r="JT111" s="59"/>
      <c r="JU111" s="59"/>
      <c r="JV111" s="59"/>
      <c r="JW111" s="59"/>
      <c r="JX111" s="59"/>
      <c r="JY111" s="59"/>
      <c r="JZ111" s="59"/>
      <c r="KA111" s="59"/>
      <c r="KB111" s="59"/>
      <c r="KC111" s="59"/>
      <c r="KD111" s="59"/>
      <c r="KE111" s="59"/>
      <c r="KF111" s="59"/>
      <c r="KG111" s="59"/>
      <c r="KH111" s="59"/>
      <c r="KI111" s="59"/>
      <c r="KJ111" s="59"/>
      <c r="KK111" s="59"/>
      <c r="KL111" s="59"/>
      <c r="KM111" s="59"/>
      <c r="KN111" s="59"/>
      <c r="KO111" s="59"/>
      <c r="KP111" s="59"/>
      <c r="KQ111" s="59"/>
      <c r="KR111" s="59"/>
      <c r="KS111" s="59"/>
      <c r="KT111" s="59"/>
      <c r="KU111" s="59"/>
      <c r="KV111" s="59"/>
      <c r="KW111" s="59"/>
      <c r="KX111" s="59"/>
      <c r="KY111" s="59"/>
      <c r="KZ111" s="59"/>
      <c r="LA111" s="59"/>
      <c r="LB111" s="59"/>
      <c r="LC111" s="59"/>
      <c r="LD111" s="59"/>
      <c r="LE111" s="59"/>
      <c r="LF111" s="59"/>
      <c r="LG111" s="59"/>
      <c r="LH111" s="59"/>
      <c r="LI111" s="59"/>
      <c r="LJ111" s="59"/>
      <c r="LK111" s="59"/>
      <c r="LL111" s="59"/>
      <c r="LM111" s="59"/>
      <c r="LN111" s="59"/>
      <c r="LO111" s="59"/>
      <c r="LP111" s="59"/>
      <c r="LQ111" s="59"/>
      <c r="LR111" s="59"/>
      <c r="LS111" s="59"/>
      <c r="LT111" s="59"/>
      <c r="LU111" s="59"/>
      <c r="LV111" s="59"/>
      <c r="LW111" s="59"/>
      <c r="LX111" s="59"/>
      <c r="LY111" s="59"/>
      <c r="LZ111" s="59"/>
      <c r="MA111" s="59"/>
      <c r="MB111" s="59"/>
      <c r="MC111" s="59"/>
      <c r="MD111" s="59"/>
      <c r="ME111" s="59"/>
      <c r="MF111" s="59"/>
      <c r="MG111" s="59"/>
      <c r="MH111" s="59"/>
      <c r="MI111" s="59"/>
      <c r="MJ111" s="59"/>
      <c r="MK111" s="59"/>
      <c r="ML111" s="59"/>
      <c r="MM111" s="59"/>
      <c r="MN111" s="59"/>
      <c r="MO111" s="59"/>
      <c r="MP111" s="59"/>
      <c r="MQ111" s="59"/>
      <c r="MR111" s="59"/>
      <c r="MS111" s="59"/>
      <c r="MT111" s="59"/>
      <c r="MU111" s="59"/>
      <c r="MV111" s="59"/>
      <c r="MW111" s="59"/>
      <c r="MX111" s="59"/>
      <c r="MY111" s="59"/>
      <c r="MZ111" s="59"/>
      <c r="NA111" s="59"/>
      <c r="NB111" s="59"/>
      <c r="NC111" s="59"/>
      <c r="ND111" s="59"/>
      <c r="NE111" s="59"/>
      <c r="NF111" s="59"/>
      <c r="NG111" s="59"/>
      <c r="NH111" s="59"/>
      <c r="NI111" s="59"/>
      <c r="NJ111" s="59"/>
      <c r="NK111" s="59"/>
      <c r="NL111" s="59"/>
      <c r="NM111" s="59"/>
      <c r="NN111" s="59"/>
      <c r="NO111" s="59"/>
      <c r="NP111" s="59"/>
      <c r="NQ111" s="59"/>
      <c r="NR111" s="59"/>
      <c r="NS111" s="59"/>
      <c r="NT111" s="59"/>
      <c r="NU111" s="59"/>
      <c r="NV111" s="59"/>
      <c r="NW111" s="59"/>
      <c r="NX111" s="59"/>
      <c r="NY111" s="59"/>
      <c r="NZ111" s="59"/>
      <c r="OA111" s="59"/>
      <c r="OB111" s="59"/>
      <c r="OC111" s="59"/>
      <c r="OD111" s="59"/>
      <c r="OE111" s="59"/>
      <c r="OF111" s="59"/>
      <c r="OG111" s="59"/>
      <c r="OH111" s="59"/>
      <c r="OI111" s="59"/>
      <c r="OJ111" s="59"/>
      <c r="OK111" s="59"/>
      <c r="OL111" s="59"/>
      <c r="OM111" s="59"/>
      <c r="ON111" s="59"/>
      <c r="OO111" s="59"/>
      <c r="OP111" s="59"/>
      <c r="OQ111" s="59"/>
      <c r="OR111" s="59"/>
      <c r="OS111" s="59"/>
      <c r="OT111" s="59"/>
      <c r="OU111" s="59"/>
      <c r="OV111" s="59"/>
      <c r="OW111" s="59"/>
      <c r="OX111" s="59"/>
      <c r="OY111" s="59"/>
      <c r="OZ111" s="59"/>
      <c r="PA111" s="59"/>
      <c r="PB111" s="59"/>
      <c r="PC111" s="59"/>
      <c r="PD111" s="59"/>
      <c r="PE111" s="59"/>
      <c r="PF111" s="59"/>
      <c r="PG111" s="59"/>
      <c r="PH111" s="59"/>
      <c r="PI111" s="59"/>
      <c r="PJ111" s="59"/>
      <c r="PK111" s="59"/>
      <c r="PL111" s="59"/>
      <c r="PM111" s="59"/>
      <c r="PN111" s="59"/>
      <c r="PO111" s="59"/>
      <c r="PP111" s="59"/>
      <c r="PQ111" s="59"/>
      <c r="PR111" s="59"/>
      <c r="PS111" s="59"/>
      <c r="PT111" s="59"/>
      <c r="PU111" s="59"/>
      <c r="PV111" s="59"/>
      <c r="PW111" s="59"/>
      <c r="PX111" s="59"/>
      <c r="PY111" s="59"/>
      <c r="PZ111" s="59"/>
      <c r="QA111" s="59"/>
      <c r="QB111" s="59"/>
      <c r="QC111" s="59"/>
      <c r="QD111" s="59"/>
      <c r="QE111" s="59"/>
      <c r="QF111" s="59"/>
      <c r="QG111" s="59"/>
      <c r="QH111" s="59"/>
      <c r="QI111" s="59"/>
      <c r="QJ111" s="59"/>
      <c r="QK111" s="59"/>
      <c r="QL111" s="59"/>
      <c r="QM111" s="59"/>
      <c r="QN111" s="59"/>
      <c r="QO111" s="59"/>
      <c r="QP111" s="59"/>
      <c r="QQ111" s="59"/>
      <c r="QR111" s="59"/>
      <c r="QS111" s="59"/>
      <c r="QT111" s="59"/>
      <c r="QU111" s="59"/>
      <c r="QV111" s="59"/>
      <c r="QW111" s="59"/>
      <c r="QX111" s="59"/>
      <c r="QY111" s="59"/>
      <c r="QZ111" s="59"/>
      <c r="RA111" s="59"/>
      <c r="RB111" s="59"/>
      <c r="RC111" s="59"/>
      <c r="RD111" s="59"/>
      <c r="RE111" s="59"/>
      <c r="RF111" s="59"/>
      <c r="RG111" s="59"/>
      <c r="RH111" s="59"/>
      <c r="RI111" s="59"/>
      <c r="RJ111" s="59"/>
      <c r="RK111" s="59"/>
      <c r="RL111" s="59"/>
      <c r="RM111" s="59"/>
      <c r="RN111" s="59"/>
      <c r="RO111" s="59"/>
      <c r="RP111" s="59"/>
      <c r="RQ111" s="59"/>
      <c r="RR111" s="59"/>
      <c r="RS111" s="59"/>
      <c r="RT111" s="59"/>
      <c r="RU111" s="59"/>
      <c r="RV111" s="59"/>
      <c r="RW111" s="59"/>
      <c r="RX111" s="59"/>
      <c r="RY111" s="59"/>
      <c r="RZ111" s="59"/>
      <c r="SA111" s="59"/>
      <c r="SB111" s="59"/>
      <c r="SC111" s="59"/>
      <c r="SD111" s="59"/>
      <c r="SE111" s="59"/>
      <c r="SF111" s="59"/>
      <c r="SG111" s="59"/>
      <c r="SH111" s="59"/>
      <c r="SI111" s="59"/>
      <c r="SJ111" s="59"/>
      <c r="SK111" s="59"/>
      <c r="SL111" s="59"/>
      <c r="SM111" s="59"/>
      <c r="SN111" s="59"/>
      <c r="SO111" s="59"/>
      <c r="SP111" s="59"/>
      <c r="SQ111" s="59"/>
      <c r="SR111" s="59"/>
      <c r="SS111" s="59"/>
      <c r="ST111" s="59"/>
      <c r="SU111" s="59"/>
      <c r="SV111" s="59"/>
      <c r="SW111" s="59"/>
      <c r="SX111" s="59"/>
      <c r="SY111" s="59"/>
      <c r="SZ111" s="59"/>
      <c r="TA111" s="59"/>
      <c r="TB111" s="59"/>
      <c r="TC111" s="59"/>
      <c r="TD111" s="59"/>
      <c r="TE111" s="59"/>
      <c r="TF111" s="59"/>
      <c r="TG111" s="59"/>
      <c r="TH111" s="59"/>
      <c r="TI111" s="59"/>
      <c r="TJ111" s="59"/>
      <c r="TK111" s="59"/>
      <c r="TL111" s="59"/>
      <c r="TM111" s="59"/>
      <c r="TN111" s="59"/>
      <c r="TO111" s="59"/>
      <c r="TP111" s="59"/>
      <c r="TQ111" s="59"/>
      <c r="TR111" s="59"/>
      <c r="TS111" s="59"/>
      <c r="TT111" s="59"/>
      <c r="TU111" s="59"/>
      <c r="TV111" s="59"/>
      <c r="TW111" s="59"/>
      <c r="TX111" s="59"/>
      <c r="TY111" s="59"/>
      <c r="TZ111" s="59"/>
      <c r="UA111" s="59"/>
      <c r="UB111" s="59"/>
      <c r="UC111" s="59"/>
      <c r="UD111" s="59"/>
      <c r="UE111" s="59"/>
      <c r="UF111" s="59"/>
      <c r="UG111" s="59"/>
      <c r="UH111" s="59"/>
      <c r="UI111" s="59"/>
      <c r="UJ111" s="59"/>
      <c r="UK111" s="59"/>
      <c r="UL111" s="59"/>
      <c r="UM111" s="59"/>
      <c r="UN111" s="59"/>
      <c r="UO111" s="59"/>
      <c r="UP111" s="59"/>
      <c r="UQ111" s="59"/>
      <c r="UR111" s="59"/>
      <c r="US111" s="59"/>
      <c r="UT111" s="59"/>
      <c r="UU111" s="59"/>
      <c r="UV111" s="59"/>
      <c r="UW111" s="59"/>
      <c r="UX111" s="59"/>
      <c r="UY111" s="59"/>
      <c r="UZ111" s="59"/>
      <c r="VA111" s="59"/>
      <c r="VB111" s="59"/>
      <c r="VC111" s="59"/>
      <c r="VD111" s="59"/>
      <c r="VE111" s="59"/>
      <c r="VF111" s="59"/>
      <c r="VG111" s="59"/>
      <c r="VH111" s="59"/>
      <c r="VI111" s="59"/>
      <c r="VJ111" s="59"/>
      <c r="VK111" s="59"/>
      <c r="VL111" s="59"/>
      <c r="VM111" s="59"/>
      <c r="VN111" s="59"/>
      <c r="VO111" s="59"/>
      <c r="VP111" s="59"/>
      <c r="VQ111" s="59"/>
      <c r="VR111" s="59"/>
      <c r="VS111" s="59"/>
      <c r="VT111" s="59"/>
      <c r="VU111" s="59"/>
      <c r="VV111" s="59"/>
      <c r="VW111" s="59"/>
      <c r="VX111" s="59"/>
      <c r="VY111" s="59"/>
      <c r="VZ111" s="59"/>
      <c r="WA111" s="59"/>
      <c r="WB111" s="59"/>
      <c r="WC111" s="59"/>
      <c r="WD111" s="59"/>
      <c r="WE111" s="59"/>
      <c r="WF111" s="59"/>
      <c r="WG111" s="59"/>
      <c r="WH111" s="59"/>
      <c r="WI111" s="59"/>
      <c r="WJ111" s="59"/>
      <c r="WK111" s="59"/>
      <c r="WL111" s="59"/>
      <c r="WM111" s="59"/>
      <c r="WN111" s="59"/>
      <c r="WO111" s="59"/>
      <c r="WP111" s="59"/>
      <c r="WQ111" s="59"/>
      <c r="WR111" s="59"/>
      <c r="WS111" s="59"/>
      <c r="WT111" s="59"/>
      <c r="WU111" s="59"/>
      <c r="WV111" s="59"/>
      <c r="WW111" s="59"/>
      <c r="WX111" s="59"/>
      <c r="WY111" s="59"/>
      <c r="WZ111" s="59"/>
      <c r="XA111" s="59"/>
      <c r="XB111" s="59"/>
      <c r="XC111" s="59"/>
      <c r="XD111" s="59"/>
      <c r="XE111" s="59"/>
      <c r="XF111" s="59"/>
      <c r="XG111" s="59"/>
      <c r="XH111" s="59"/>
      <c r="XI111" s="59"/>
      <c r="XJ111" s="59"/>
      <c r="XK111" s="59"/>
      <c r="XL111" s="59"/>
      <c r="XM111" s="59"/>
      <c r="XN111" s="59"/>
      <c r="XO111" s="59"/>
      <c r="XP111" s="59"/>
      <c r="XQ111" s="59"/>
      <c r="XR111" s="59"/>
      <c r="XS111" s="59"/>
      <c r="XT111" s="59"/>
      <c r="XU111" s="59"/>
      <c r="XV111" s="59"/>
      <c r="XW111" s="59"/>
      <c r="XX111" s="59"/>
      <c r="XY111" s="59"/>
      <c r="XZ111" s="59"/>
      <c r="YA111" s="59"/>
      <c r="YB111" s="59"/>
      <c r="YC111" s="59"/>
      <c r="YD111" s="59"/>
      <c r="YE111" s="59"/>
      <c r="YF111" s="59"/>
      <c r="YG111" s="59"/>
      <c r="YH111" s="59"/>
      <c r="YI111" s="59"/>
      <c r="YJ111" s="59"/>
      <c r="YK111" s="59"/>
      <c r="YL111" s="59"/>
      <c r="YM111" s="59"/>
      <c r="YN111" s="59"/>
      <c r="YO111" s="59"/>
      <c r="YP111" s="59"/>
      <c r="YQ111" s="59"/>
      <c r="YR111" s="59"/>
      <c r="YS111" s="59"/>
      <c r="YT111" s="59"/>
      <c r="YU111" s="59"/>
      <c r="YV111" s="59"/>
      <c r="YW111" s="59"/>
      <c r="YX111" s="59"/>
      <c r="YY111" s="59"/>
      <c r="YZ111" s="59"/>
      <c r="ZA111" s="59"/>
      <c r="ZB111" s="59"/>
      <c r="ZC111" s="59"/>
      <c r="ZD111" s="59"/>
      <c r="ZE111" s="59"/>
      <c r="ZF111" s="59"/>
      <c r="ZG111" s="59"/>
      <c r="ZH111" s="59"/>
      <c r="ZI111" s="59"/>
      <c r="ZJ111" s="59"/>
      <c r="ZK111" s="59"/>
      <c r="ZL111" s="59"/>
      <c r="ZM111" s="59"/>
      <c r="ZN111" s="59"/>
      <c r="ZO111" s="59"/>
      <c r="ZP111" s="59"/>
      <c r="ZQ111" s="59"/>
      <c r="ZR111" s="59"/>
      <c r="ZS111" s="59"/>
      <c r="ZT111" s="59"/>
      <c r="ZU111" s="59"/>
      <c r="ZV111" s="59"/>
      <c r="ZW111" s="59"/>
      <c r="ZX111" s="59"/>
      <c r="ZY111" s="59"/>
      <c r="ZZ111" s="59"/>
      <c r="AAA111" s="59"/>
      <c r="AAB111" s="59"/>
      <c r="AAC111" s="59"/>
      <c r="AAD111" s="59"/>
      <c r="AAE111" s="59"/>
      <c r="AAF111" s="59"/>
      <c r="AAG111" s="59"/>
      <c r="AAH111" s="59"/>
      <c r="AAI111" s="59"/>
      <c r="AAJ111" s="59"/>
      <c r="AAK111" s="59"/>
      <c r="AAL111" s="59"/>
      <c r="AAM111" s="59"/>
      <c r="AAN111" s="59"/>
      <c r="AAO111" s="59"/>
      <c r="AAP111" s="59"/>
      <c r="AAQ111" s="59"/>
      <c r="AAR111" s="59"/>
      <c r="AAS111" s="59"/>
      <c r="AAT111" s="59"/>
      <c r="AAU111" s="59"/>
      <c r="AAV111" s="59"/>
      <c r="AAW111" s="59"/>
      <c r="AAX111" s="59"/>
      <c r="AAY111" s="59"/>
      <c r="AAZ111" s="59"/>
      <c r="ABA111" s="59"/>
      <c r="ABB111" s="59"/>
      <c r="ABC111" s="59"/>
      <c r="ABD111" s="59"/>
      <c r="ABE111" s="59"/>
      <c r="ABF111" s="59"/>
      <c r="ABG111" s="59"/>
      <c r="ABH111" s="59"/>
      <c r="ABI111" s="59"/>
      <c r="ABJ111" s="59"/>
      <c r="ABK111" s="59"/>
      <c r="ABL111" s="59"/>
      <c r="ABM111" s="59"/>
      <c r="ABN111" s="59"/>
      <c r="ABO111" s="59"/>
      <c r="ABP111" s="59"/>
      <c r="ABQ111" s="59"/>
      <c r="ABR111" s="59"/>
      <c r="ABS111" s="59"/>
      <c r="ABT111" s="59"/>
      <c r="ABU111" s="59"/>
      <c r="ABV111" s="59"/>
      <c r="ABW111" s="59"/>
      <c r="ABX111" s="59"/>
      <c r="ABY111" s="59"/>
      <c r="ABZ111" s="59"/>
      <c r="ACA111" s="59"/>
      <c r="ACB111" s="59"/>
      <c r="ACC111" s="59"/>
      <c r="ACD111" s="59"/>
      <c r="ACE111" s="59"/>
      <c r="ACF111" s="59"/>
      <c r="ACG111" s="59"/>
      <c r="ACH111" s="59"/>
      <c r="ACI111" s="59"/>
      <c r="ACJ111" s="59"/>
      <c r="ACK111" s="59"/>
      <c r="ACL111" s="59"/>
      <c r="ACM111" s="59"/>
      <c r="ACN111" s="59"/>
      <c r="ACO111" s="59"/>
      <c r="ACP111" s="59"/>
      <c r="ACQ111" s="59"/>
      <c r="ACR111" s="59"/>
      <c r="ACS111" s="59"/>
      <c r="ACT111" s="59"/>
      <c r="ACU111" s="59"/>
      <c r="ACV111" s="59"/>
      <c r="ACW111" s="59"/>
      <c r="ACX111" s="59"/>
      <c r="ACY111" s="59"/>
      <c r="ACZ111" s="59"/>
      <c r="ADA111" s="59"/>
      <c r="ADB111" s="59"/>
      <c r="ADC111" s="59"/>
      <c r="ADD111" s="59"/>
      <c r="ADE111" s="59"/>
      <c r="ADF111" s="59"/>
      <c r="ADG111" s="59"/>
      <c r="ADH111" s="59"/>
      <c r="ADI111" s="59"/>
      <c r="ADJ111" s="59"/>
      <c r="ADK111" s="59"/>
      <c r="ADL111" s="59"/>
      <c r="ADM111" s="59"/>
      <c r="ADN111" s="59"/>
      <c r="ADO111" s="59"/>
      <c r="ADP111" s="59"/>
      <c r="ADQ111" s="59"/>
      <c r="ADR111" s="59"/>
      <c r="ADS111" s="59"/>
      <c r="ADT111" s="59"/>
      <c r="ADU111" s="59"/>
      <c r="ADV111" s="59"/>
      <c r="ADW111" s="59"/>
      <c r="ADX111" s="59"/>
      <c r="ADY111" s="59"/>
      <c r="ADZ111" s="59"/>
      <c r="AEA111" s="59"/>
      <c r="AEB111" s="59"/>
      <c r="AEC111" s="59"/>
      <c r="AED111" s="59"/>
      <c r="AEE111" s="59"/>
      <c r="AEF111" s="59"/>
      <c r="AEG111" s="59"/>
      <c r="AEH111" s="59"/>
      <c r="AEI111" s="59"/>
      <c r="AEJ111" s="59"/>
      <c r="AEK111" s="59"/>
      <c r="AEL111" s="59"/>
      <c r="AEM111" s="59"/>
      <c r="AEN111" s="59"/>
      <c r="AEO111" s="59"/>
      <c r="AEP111" s="59"/>
      <c r="AEQ111" s="59"/>
      <c r="AER111" s="59"/>
      <c r="AES111" s="59"/>
      <c r="AET111" s="59"/>
      <c r="AEU111" s="59"/>
      <c r="AEV111" s="59"/>
      <c r="AEW111" s="59"/>
      <c r="AEX111" s="59"/>
      <c r="AEY111" s="59"/>
      <c r="AEZ111" s="59"/>
      <c r="AFA111" s="59"/>
      <c r="AFB111" s="59"/>
      <c r="AFC111" s="59"/>
      <c r="AFD111" s="59"/>
      <c r="AFE111" s="59"/>
      <c r="AFF111" s="59"/>
      <c r="AFG111" s="59"/>
      <c r="AFH111" s="59"/>
      <c r="AFI111" s="59"/>
      <c r="AFJ111" s="59"/>
      <c r="AFK111" s="59"/>
      <c r="AFL111" s="59"/>
      <c r="AFM111" s="59"/>
      <c r="AFN111" s="59"/>
      <c r="AFO111" s="59"/>
      <c r="AFP111" s="59"/>
      <c r="AFQ111" s="59"/>
      <c r="AFR111" s="59"/>
      <c r="AFS111" s="59"/>
      <c r="AFT111" s="59"/>
      <c r="AFU111" s="59"/>
      <c r="AFV111" s="59"/>
      <c r="AFW111" s="59"/>
      <c r="AFX111" s="59"/>
      <c r="AFY111" s="59"/>
      <c r="AFZ111" s="59"/>
      <c r="AGA111" s="59"/>
      <c r="AGB111" s="59"/>
      <c r="AGC111" s="59"/>
      <c r="AGD111" s="59"/>
      <c r="AGE111" s="59"/>
      <c r="AGF111" s="59"/>
      <c r="AGG111" s="59"/>
      <c r="AGH111" s="59"/>
      <c r="AGI111" s="59"/>
      <c r="AGJ111" s="59"/>
      <c r="AGK111" s="59"/>
      <c r="AGL111" s="59"/>
      <c r="AGM111" s="59"/>
      <c r="AGN111" s="59"/>
      <c r="AGO111" s="59"/>
      <c r="AGP111" s="59"/>
      <c r="AGQ111" s="59"/>
      <c r="AGR111" s="59"/>
      <c r="AGS111" s="59"/>
      <c r="AGT111" s="59"/>
      <c r="AGU111" s="59"/>
      <c r="AGV111" s="59"/>
      <c r="AGW111" s="59"/>
      <c r="AGX111" s="59"/>
      <c r="AGY111" s="59"/>
      <c r="AGZ111" s="59"/>
      <c r="AHA111" s="59"/>
      <c r="AHB111" s="59"/>
      <c r="AHC111" s="59"/>
      <c r="AHD111" s="59"/>
      <c r="AHE111" s="59"/>
      <c r="AHF111" s="59"/>
      <c r="AHG111" s="59"/>
      <c r="AHH111" s="59"/>
      <c r="AHI111" s="59"/>
      <c r="AHJ111" s="59"/>
      <c r="AHK111" s="59"/>
      <c r="AHL111" s="59"/>
      <c r="AHM111" s="59"/>
      <c r="AHN111" s="59"/>
      <c r="AHO111" s="59"/>
      <c r="AHP111" s="59"/>
      <c r="AHQ111" s="59"/>
      <c r="AHR111" s="59"/>
      <c r="AHS111" s="59"/>
      <c r="AHT111" s="59"/>
      <c r="AHU111" s="59"/>
      <c r="AHV111" s="59"/>
      <c r="AHW111" s="59"/>
      <c r="AHX111" s="59"/>
      <c r="AHY111" s="59"/>
      <c r="AHZ111" s="59"/>
      <c r="AIA111" s="59"/>
      <c r="AIB111" s="59"/>
      <c r="AIC111" s="59"/>
      <c r="AID111" s="59"/>
      <c r="AIE111" s="59"/>
      <c r="AIF111" s="59"/>
      <c r="AIG111" s="59"/>
      <c r="AIH111" s="59"/>
      <c r="AII111" s="59"/>
      <c r="AIJ111" s="59"/>
      <c r="AIK111" s="59"/>
      <c r="AIL111" s="59"/>
      <c r="AIM111" s="59"/>
      <c r="AIN111" s="59"/>
      <c r="AIO111" s="59"/>
      <c r="AIP111" s="59"/>
      <c r="AIQ111" s="59"/>
      <c r="AIR111" s="59"/>
      <c r="AIS111" s="59"/>
      <c r="AIT111" s="59"/>
      <c r="AIU111" s="59"/>
      <c r="AIV111" s="59"/>
      <c r="AIW111" s="59"/>
      <c r="AIX111" s="59"/>
      <c r="AIY111" s="59"/>
      <c r="AIZ111" s="59"/>
      <c r="AJA111" s="59"/>
      <c r="AJB111" s="59"/>
      <c r="AJC111" s="59"/>
      <c r="AJD111" s="59"/>
      <c r="AJE111" s="59"/>
      <c r="AJF111" s="59"/>
      <c r="AJG111" s="59"/>
      <c r="AJH111" s="59"/>
      <c r="AJI111" s="59"/>
      <c r="AJJ111" s="59"/>
      <c r="AJK111" s="59"/>
      <c r="AJL111" s="59"/>
      <c r="AJM111" s="59"/>
      <c r="AJN111" s="59"/>
      <c r="AJO111" s="59"/>
      <c r="AJP111" s="59"/>
      <c r="AJQ111" s="59"/>
      <c r="AJR111" s="59"/>
      <c r="AJS111" s="59"/>
      <c r="AJT111" s="59"/>
      <c r="AJU111" s="59"/>
      <c r="AJV111" s="59"/>
      <c r="AJW111" s="59"/>
      <c r="AJX111" s="59"/>
      <c r="AJY111" s="59"/>
      <c r="AJZ111" s="59"/>
      <c r="AKA111" s="59"/>
      <c r="AKB111" s="59"/>
      <c r="AKC111" s="59"/>
      <c r="AKD111" s="59"/>
      <c r="AKE111" s="59"/>
      <c r="AKF111" s="59"/>
      <c r="AKG111" s="59"/>
      <c r="AKH111" s="59"/>
      <c r="AKI111" s="59"/>
      <c r="AKJ111" s="59"/>
      <c r="AKK111" s="59"/>
      <c r="AKL111" s="59"/>
      <c r="AKM111" s="59"/>
      <c r="AKN111" s="59"/>
      <c r="AKO111" s="59"/>
      <c r="AKP111" s="59"/>
      <c r="AKQ111" s="59"/>
      <c r="AKR111" s="59"/>
      <c r="AKS111" s="59"/>
      <c r="AKT111" s="59"/>
      <c r="AKU111" s="59"/>
      <c r="AKV111" s="59"/>
      <c r="AKW111" s="59"/>
      <c r="AKX111" s="59"/>
      <c r="AKY111" s="59"/>
      <c r="AKZ111" s="59"/>
      <c r="ALA111" s="59"/>
      <c r="ALB111" s="59"/>
      <c r="ALC111" s="59"/>
      <c r="ALD111" s="59"/>
      <c r="ALE111" s="59"/>
      <c r="ALF111" s="59"/>
      <c r="ALG111" s="59"/>
      <c r="ALH111" s="59"/>
      <c r="ALI111" s="59"/>
      <c r="ALJ111" s="59"/>
      <c r="ALK111" s="59"/>
      <c r="ALL111" s="59"/>
      <c r="ALM111" s="59"/>
      <c r="ALN111" s="59"/>
      <c r="ALO111" s="59"/>
      <c r="ALP111" s="59"/>
      <c r="ALQ111" s="59"/>
      <c r="ALR111" s="59"/>
      <c r="ALS111" s="59"/>
      <c r="ALT111" s="59"/>
      <c r="ALU111" s="59"/>
      <c r="ALV111" s="59"/>
      <c r="ALW111" s="59"/>
      <c r="ALX111" s="59"/>
      <c r="ALY111" s="59"/>
      <c r="ALZ111" s="59"/>
      <c r="AMA111" s="59"/>
      <c r="AMB111" s="59"/>
      <c r="AMC111" s="59"/>
      <c r="AMD111" s="59"/>
      <c r="AME111" s="59"/>
      <c r="AMF111" s="59"/>
      <c r="AMG111" s="59"/>
      <c r="AMH111" s="59"/>
      <c r="AMI111" s="59"/>
      <c r="AMJ111" s="59"/>
    </row>
    <row r="112" spans="1:1024" ht="31.2" customHeight="1" x14ac:dyDescent="0.25">
      <c r="A112" s="73" t="s">
        <v>3650</v>
      </c>
      <c r="B112" s="73" t="s">
        <v>3649</v>
      </c>
      <c r="C112" s="73"/>
      <c r="D112" s="75"/>
      <c r="E112" s="75"/>
      <c r="F112" s="75"/>
      <c r="G112" s="75" t="s">
        <v>395</v>
      </c>
      <c r="H112" s="75"/>
      <c r="I112" s="75" t="s">
        <v>395</v>
      </c>
      <c r="J112" s="75"/>
      <c r="K112" s="73" t="s">
        <v>395</v>
      </c>
      <c r="L112" s="75"/>
      <c r="M112" s="68"/>
      <c r="N112" s="68"/>
      <c r="O112" s="68"/>
      <c r="T112" s="68"/>
      <c r="U112" s="68"/>
    </row>
    <row r="113" spans="1:1024" ht="31.2" customHeight="1" x14ac:dyDescent="0.25">
      <c r="A113" s="55" t="s">
        <v>613</v>
      </c>
      <c r="B113" s="55" t="s">
        <v>614</v>
      </c>
      <c r="D113" s="55" t="s">
        <v>615</v>
      </c>
      <c r="E113" s="61" t="s">
        <v>616</v>
      </c>
      <c r="F113" s="61"/>
      <c r="G113" s="61"/>
      <c r="H113" s="61"/>
      <c r="I113" s="61"/>
      <c r="J113" s="61"/>
      <c r="K113" s="61"/>
      <c r="L113" s="61"/>
      <c r="M113" s="61"/>
      <c r="O113" s="55" t="s">
        <v>344</v>
      </c>
      <c r="Q113" s="59"/>
      <c r="AK113" s="55" t="s">
        <v>617</v>
      </c>
      <c r="AL113" s="55" t="s">
        <v>497</v>
      </c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  <c r="IW113" s="59"/>
      <c r="IX113" s="59"/>
      <c r="IY113" s="59"/>
      <c r="IZ113" s="59"/>
      <c r="JA113" s="59"/>
      <c r="JB113" s="59"/>
      <c r="JC113" s="59"/>
      <c r="JD113" s="59"/>
      <c r="JE113" s="59"/>
      <c r="JF113" s="59"/>
      <c r="JG113" s="59"/>
      <c r="JH113" s="59"/>
      <c r="JI113" s="59"/>
      <c r="JJ113" s="59"/>
      <c r="JK113" s="59"/>
      <c r="JL113" s="59"/>
      <c r="JM113" s="59"/>
      <c r="JN113" s="59"/>
      <c r="JO113" s="59"/>
      <c r="JP113" s="59"/>
      <c r="JQ113" s="59"/>
      <c r="JR113" s="59"/>
      <c r="JS113" s="59"/>
      <c r="JT113" s="59"/>
      <c r="JU113" s="59"/>
      <c r="JV113" s="59"/>
      <c r="JW113" s="59"/>
      <c r="JX113" s="59"/>
      <c r="JY113" s="59"/>
      <c r="JZ113" s="59"/>
      <c r="KA113" s="59"/>
      <c r="KB113" s="59"/>
      <c r="KC113" s="59"/>
      <c r="KD113" s="59"/>
      <c r="KE113" s="59"/>
      <c r="KF113" s="59"/>
      <c r="KG113" s="59"/>
      <c r="KH113" s="59"/>
      <c r="KI113" s="59"/>
      <c r="KJ113" s="59"/>
      <c r="KK113" s="59"/>
      <c r="KL113" s="59"/>
      <c r="KM113" s="59"/>
      <c r="KN113" s="59"/>
      <c r="KO113" s="59"/>
      <c r="KP113" s="59"/>
      <c r="KQ113" s="59"/>
      <c r="KR113" s="59"/>
      <c r="KS113" s="59"/>
      <c r="KT113" s="59"/>
      <c r="KU113" s="59"/>
      <c r="KV113" s="59"/>
      <c r="KW113" s="59"/>
      <c r="KX113" s="59"/>
      <c r="KY113" s="59"/>
      <c r="KZ113" s="59"/>
      <c r="LA113" s="59"/>
      <c r="LB113" s="59"/>
      <c r="LC113" s="59"/>
      <c r="LD113" s="59"/>
      <c r="LE113" s="59"/>
      <c r="LF113" s="59"/>
      <c r="LG113" s="59"/>
      <c r="LH113" s="59"/>
      <c r="LI113" s="59"/>
      <c r="LJ113" s="59"/>
      <c r="LK113" s="59"/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L113" s="59"/>
      <c r="MM113" s="59"/>
      <c r="MN113" s="59"/>
      <c r="MO113" s="59"/>
      <c r="MP113" s="59"/>
      <c r="MQ113" s="59"/>
      <c r="MR113" s="59"/>
      <c r="MS113" s="59"/>
      <c r="MT113" s="59"/>
      <c r="MU113" s="59"/>
      <c r="MV113" s="59"/>
      <c r="MW113" s="59"/>
      <c r="MX113" s="59"/>
      <c r="MY113" s="59"/>
      <c r="MZ113" s="59"/>
      <c r="NA113" s="59"/>
      <c r="NB113" s="59"/>
      <c r="NC113" s="59"/>
      <c r="ND113" s="59"/>
      <c r="NE113" s="59"/>
      <c r="NF113" s="59"/>
      <c r="NG113" s="59"/>
      <c r="NH113" s="59"/>
      <c r="NI113" s="59"/>
      <c r="NJ113" s="59"/>
      <c r="NK113" s="59"/>
      <c r="NL113" s="59"/>
      <c r="NM113" s="59"/>
      <c r="NN113" s="59"/>
      <c r="NO113" s="59"/>
      <c r="NP113" s="59"/>
      <c r="NQ113" s="59"/>
      <c r="NR113" s="59"/>
      <c r="NS113" s="59"/>
      <c r="NT113" s="59"/>
      <c r="NU113" s="59"/>
      <c r="NV113" s="59"/>
      <c r="NW113" s="59"/>
      <c r="NX113" s="59"/>
      <c r="NY113" s="59"/>
      <c r="NZ113" s="59"/>
      <c r="OA113" s="59"/>
      <c r="OB113" s="59"/>
      <c r="OC113" s="59"/>
      <c r="OD113" s="59"/>
      <c r="OE113" s="59"/>
      <c r="OF113" s="59"/>
      <c r="OG113" s="59"/>
      <c r="OH113" s="59"/>
      <c r="OI113" s="59"/>
      <c r="OJ113" s="59"/>
      <c r="OK113" s="59"/>
      <c r="OL113" s="59"/>
      <c r="OM113" s="59"/>
      <c r="ON113" s="59"/>
      <c r="OO113" s="59"/>
      <c r="OP113" s="59"/>
      <c r="OQ113" s="59"/>
      <c r="OR113" s="59"/>
      <c r="OS113" s="59"/>
      <c r="OT113" s="59"/>
      <c r="OU113" s="59"/>
      <c r="OV113" s="59"/>
      <c r="OW113" s="59"/>
      <c r="OX113" s="59"/>
      <c r="OY113" s="59"/>
      <c r="OZ113" s="59"/>
      <c r="PA113" s="59"/>
      <c r="PB113" s="59"/>
      <c r="PC113" s="59"/>
      <c r="PD113" s="59"/>
      <c r="PE113" s="59"/>
      <c r="PF113" s="59"/>
      <c r="PG113" s="59"/>
      <c r="PH113" s="59"/>
      <c r="PI113" s="59"/>
      <c r="PJ113" s="59"/>
      <c r="PK113" s="59"/>
      <c r="PL113" s="59"/>
      <c r="PM113" s="59"/>
      <c r="PN113" s="59"/>
      <c r="PO113" s="59"/>
      <c r="PP113" s="59"/>
      <c r="PQ113" s="59"/>
      <c r="PR113" s="59"/>
      <c r="PS113" s="59"/>
      <c r="PT113" s="59"/>
      <c r="PU113" s="59"/>
      <c r="PV113" s="59"/>
      <c r="PW113" s="59"/>
      <c r="PX113" s="59"/>
      <c r="PY113" s="59"/>
      <c r="PZ113" s="59"/>
      <c r="QA113" s="59"/>
      <c r="QB113" s="59"/>
      <c r="QC113" s="59"/>
      <c r="QD113" s="59"/>
      <c r="QE113" s="59"/>
      <c r="QF113" s="59"/>
      <c r="QG113" s="59"/>
      <c r="QH113" s="59"/>
      <c r="QI113" s="59"/>
      <c r="QJ113" s="59"/>
      <c r="QK113" s="59"/>
      <c r="QL113" s="59"/>
      <c r="QM113" s="59"/>
      <c r="QN113" s="59"/>
      <c r="QO113" s="59"/>
      <c r="QP113" s="59"/>
      <c r="QQ113" s="59"/>
      <c r="QR113" s="59"/>
      <c r="QS113" s="59"/>
      <c r="QT113" s="59"/>
      <c r="QU113" s="59"/>
      <c r="QV113" s="59"/>
      <c r="QW113" s="59"/>
      <c r="QX113" s="59"/>
      <c r="QY113" s="59"/>
      <c r="QZ113" s="59"/>
      <c r="RA113" s="59"/>
      <c r="RB113" s="59"/>
      <c r="RC113" s="59"/>
      <c r="RD113" s="59"/>
      <c r="RE113" s="59"/>
      <c r="RF113" s="59"/>
      <c r="RG113" s="59"/>
      <c r="RH113" s="59"/>
      <c r="RI113" s="59"/>
      <c r="RJ113" s="59"/>
      <c r="RK113" s="59"/>
      <c r="RL113" s="59"/>
      <c r="RM113" s="59"/>
      <c r="RN113" s="59"/>
      <c r="RO113" s="59"/>
      <c r="RP113" s="59"/>
      <c r="RQ113" s="59"/>
      <c r="RR113" s="59"/>
      <c r="RS113" s="59"/>
      <c r="RT113" s="59"/>
      <c r="RU113" s="59"/>
      <c r="RV113" s="59"/>
      <c r="RW113" s="59"/>
      <c r="RX113" s="59"/>
      <c r="RY113" s="59"/>
      <c r="RZ113" s="59"/>
      <c r="SA113" s="59"/>
      <c r="SB113" s="59"/>
      <c r="SC113" s="59"/>
      <c r="SD113" s="59"/>
      <c r="SE113" s="59"/>
      <c r="SF113" s="59"/>
      <c r="SG113" s="59"/>
      <c r="SH113" s="59"/>
      <c r="SI113" s="59"/>
      <c r="SJ113" s="59"/>
      <c r="SK113" s="59"/>
      <c r="SL113" s="59"/>
      <c r="SM113" s="59"/>
      <c r="SN113" s="59"/>
      <c r="SO113" s="59"/>
      <c r="SP113" s="59"/>
      <c r="SQ113" s="59"/>
      <c r="SR113" s="59"/>
      <c r="SS113" s="59"/>
      <c r="ST113" s="59"/>
      <c r="SU113" s="59"/>
      <c r="SV113" s="59"/>
      <c r="SW113" s="59"/>
      <c r="SX113" s="59"/>
      <c r="SY113" s="59"/>
      <c r="SZ113" s="59"/>
      <c r="TA113" s="59"/>
      <c r="TB113" s="59"/>
      <c r="TC113" s="59"/>
      <c r="TD113" s="59"/>
      <c r="TE113" s="59"/>
      <c r="TF113" s="59"/>
      <c r="TG113" s="59"/>
      <c r="TH113" s="59"/>
      <c r="TI113" s="59"/>
      <c r="TJ113" s="59"/>
      <c r="TK113" s="59"/>
      <c r="TL113" s="59"/>
      <c r="TM113" s="59"/>
      <c r="TN113" s="59"/>
      <c r="TO113" s="59"/>
      <c r="TP113" s="59"/>
      <c r="TQ113" s="59"/>
      <c r="TR113" s="59"/>
      <c r="TS113" s="59"/>
      <c r="TT113" s="59"/>
      <c r="TU113" s="59"/>
      <c r="TV113" s="59"/>
      <c r="TW113" s="59"/>
      <c r="TX113" s="59"/>
      <c r="TY113" s="59"/>
      <c r="TZ113" s="59"/>
      <c r="UA113" s="59"/>
      <c r="UB113" s="59"/>
      <c r="UC113" s="59"/>
      <c r="UD113" s="59"/>
      <c r="UE113" s="59"/>
      <c r="UF113" s="59"/>
      <c r="UG113" s="59"/>
      <c r="UH113" s="59"/>
      <c r="UI113" s="59"/>
      <c r="UJ113" s="59"/>
      <c r="UK113" s="59"/>
      <c r="UL113" s="59"/>
      <c r="UM113" s="59"/>
      <c r="UN113" s="59"/>
      <c r="UO113" s="59"/>
      <c r="UP113" s="59"/>
      <c r="UQ113" s="59"/>
      <c r="UR113" s="59"/>
      <c r="US113" s="59"/>
      <c r="UT113" s="59"/>
      <c r="UU113" s="59"/>
      <c r="UV113" s="59"/>
      <c r="UW113" s="59"/>
      <c r="UX113" s="59"/>
      <c r="UY113" s="59"/>
      <c r="UZ113" s="59"/>
      <c r="VA113" s="59"/>
      <c r="VB113" s="59"/>
      <c r="VC113" s="59"/>
      <c r="VD113" s="59"/>
      <c r="VE113" s="59"/>
      <c r="VF113" s="59"/>
      <c r="VG113" s="59"/>
      <c r="VH113" s="59"/>
      <c r="VI113" s="59"/>
      <c r="VJ113" s="59"/>
      <c r="VK113" s="59"/>
      <c r="VL113" s="59"/>
      <c r="VM113" s="59"/>
      <c r="VN113" s="59"/>
      <c r="VO113" s="59"/>
      <c r="VP113" s="59"/>
      <c r="VQ113" s="59"/>
      <c r="VR113" s="59"/>
      <c r="VS113" s="59"/>
      <c r="VT113" s="59"/>
      <c r="VU113" s="59"/>
      <c r="VV113" s="59"/>
      <c r="VW113" s="59"/>
      <c r="VX113" s="59"/>
      <c r="VY113" s="59"/>
      <c r="VZ113" s="59"/>
      <c r="WA113" s="59"/>
      <c r="WB113" s="59"/>
      <c r="WC113" s="59"/>
      <c r="WD113" s="59"/>
      <c r="WE113" s="59"/>
      <c r="WF113" s="59"/>
      <c r="WG113" s="59"/>
      <c r="WH113" s="59"/>
      <c r="WI113" s="59"/>
      <c r="WJ113" s="59"/>
      <c r="WK113" s="59"/>
      <c r="WL113" s="59"/>
      <c r="WM113" s="59"/>
      <c r="WN113" s="59"/>
      <c r="WO113" s="59"/>
      <c r="WP113" s="59"/>
      <c r="WQ113" s="59"/>
      <c r="WR113" s="59"/>
      <c r="WS113" s="59"/>
      <c r="WT113" s="59"/>
      <c r="WU113" s="59"/>
      <c r="WV113" s="59"/>
      <c r="WW113" s="59"/>
      <c r="WX113" s="59"/>
      <c r="WY113" s="59"/>
      <c r="WZ113" s="59"/>
      <c r="XA113" s="59"/>
      <c r="XB113" s="59"/>
      <c r="XC113" s="59"/>
      <c r="XD113" s="59"/>
      <c r="XE113" s="59"/>
      <c r="XF113" s="59"/>
      <c r="XG113" s="59"/>
      <c r="XH113" s="59"/>
      <c r="XI113" s="59"/>
      <c r="XJ113" s="59"/>
      <c r="XK113" s="59"/>
      <c r="XL113" s="59"/>
      <c r="XM113" s="59"/>
      <c r="XN113" s="59"/>
      <c r="XO113" s="59"/>
      <c r="XP113" s="59"/>
      <c r="XQ113" s="59"/>
      <c r="XR113" s="59"/>
      <c r="XS113" s="59"/>
      <c r="XT113" s="59"/>
      <c r="XU113" s="59"/>
      <c r="XV113" s="59"/>
      <c r="XW113" s="59"/>
      <c r="XX113" s="59"/>
      <c r="XY113" s="59"/>
      <c r="XZ113" s="59"/>
      <c r="YA113" s="59"/>
      <c r="YB113" s="59"/>
      <c r="YC113" s="59"/>
      <c r="YD113" s="59"/>
      <c r="YE113" s="59"/>
      <c r="YF113" s="59"/>
      <c r="YG113" s="59"/>
      <c r="YH113" s="59"/>
      <c r="YI113" s="59"/>
      <c r="YJ113" s="59"/>
      <c r="YK113" s="59"/>
      <c r="YL113" s="59"/>
      <c r="YM113" s="59"/>
      <c r="YN113" s="59"/>
      <c r="YO113" s="59"/>
      <c r="YP113" s="59"/>
      <c r="YQ113" s="59"/>
      <c r="YR113" s="59"/>
      <c r="YS113" s="59"/>
      <c r="YT113" s="59"/>
      <c r="YU113" s="59"/>
      <c r="YV113" s="59"/>
      <c r="YW113" s="59"/>
      <c r="YX113" s="59"/>
      <c r="YY113" s="59"/>
      <c r="YZ113" s="59"/>
      <c r="ZA113" s="59"/>
      <c r="ZB113" s="59"/>
      <c r="ZC113" s="59"/>
      <c r="ZD113" s="59"/>
      <c r="ZE113" s="59"/>
      <c r="ZF113" s="59"/>
      <c r="ZG113" s="59"/>
      <c r="ZH113" s="59"/>
      <c r="ZI113" s="59"/>
      <c r="ZJ113" s="59"/>
      <c r="ZK113" s="59"/>
      <c r="ZL113" s="59"/>
      <c r="ZM113" s="59"/>
      <c r="ZN113" s="59"/>
      <c r="ZO113" s="59"/>
      <c r="ZP113" s="59"/>
      <c r="ZQ113" s="59"/>
      <c r="ZR113" s="59"/>
      <c r="ZS113" s="59"/>
      <c r="ZT113" s="59"/>
      <c r="ZU113" s="59"/>
      <c r="ZV113" s="59"/>
      <c r="ZW113" s="59"/>
      <c r="ZX113" s="59"/>
      <c r="ZY113" s="59"/>
      <c r="ZZ113" s="59"/>
      <c r="AAA113" s="59"/>
      <c r="AAB113" s="59"/>
      <c r="AAC113" s="59"/>
      <c r="AAD113" s="59"/>
      <c r="AAE113" s="59"/>
      <c r="AAF113" s="59"/>
      <c r="AAG113" s="59"/>
      <c r="AAH113" s="59"/>
      <c r="AAI113" s="59"/>
      <c r="AAJ113" s="59"/>
      <c r="AAK113" s="59"/>
      <c r="AAL113" s="59"/>
      <c r="AAM113" s="59"/>
      <c r="AAN113" s="59"/>
      <c r="AAO113" s="59"/>
      <c r="AAP113" s="59"/>
      <c r="AAQ113" s="59"/>
      <c r="AAR113" s="59"/>
      <c r="AAS113" s="59"/>
      <c r="AAT113" s="59"/>
      <c r="AAU113" s="59"/>
      <c r="AAV113" s="59"/>
      <c r="AAW113" s="59"/>
      <c r="AAX113" s="59"/>
      <c r="AAY113" s="59"/>
      <c r="AAZ113" s="59"/>
      <c r="ABA113" s="59"/>
      <c r="ABB113" s="59"/>
      <c r="ABC113" s="59"/>
      <c r="ABD113" s="59"/>
      <c r="ABE113" s="59"/>
      <c r="ABF113" s="59"/>
      <c r="ABG113" s="59"/>
      <c r="ABH113" s="59"/>
      <c r="ABI113" s="59"/>
      <c r="ABJ113" s="59"/>
      <c r="ABK113" s="59"/>
      <c r="ABL113" s="59"/>
      <c r="ABM113" s="59"/>
      <c r="ABN113" s="59"/>
      <c r="ABO113" s="59"/>
      <c r="ABP113" s="59"/>
      <c r="ABQ113" s="59"/>
      <c r="ABR113" s="59"/>
      <c r="ABS113" s="59"/>
      <c r="ABT113" s="59"/>
      <c r="ABU113" s="59"/>
      <c r="ABV113" s="59"/>
      <c r="ABW113" s="59"/>
      <c r="ABX113" s="59"/>
      <c r="ABY113" s="59"/>
      <c r="ABZ113" s="59"/>
      <c r="ACA113" s="59"/>
      <c r="ACB113" s="59"/>
      <c r="ACC113" s="59"/>
      <c r="ACD113" s="59"/>
      <c r="ACE113" s="59"/>
      <c r="ACF113" s="59"/>
      <c r="ACG113" s="59"/>
      <c r="ACH113" s="59"/>
      <c r="ACI113" s="59"/>
      <c r="ACJ113" s="59"/>
      <c r="ACK113" s="59"/>
      <c r="ACL113" s="59"/>
      <c r="ACM113" s="59"/>
      <c r="ACN113" s="59"/>
      <c r="ACO113" s="59"/>
      <c r="ACP113" s="59"/>
      <c r="ACQ113" s="59"/>
      <c r="ACR113" s="59"/>
      <c r="ACS113" s="59"/>
      <c r="ACT113" s="59"/>
      <c r="ACU113" s="59"/>
      <c r="ACV113" s="59"/>
      <c r="ACW113" s="59"/>
      <c r="ACX113" s="59"/>
      <c r="ACY113" s="59"/>
      <c r="ACZ113" s="59"/>
      <c r="ADA113" s="59"/>
      <c r="ADB113" s="59"/>
      <c r="ADC113" s="59"/>
      <c r="ADD113" s="59"/>
      <c r="ADE113" s="59"/>
      <c r="ADF113" s="59"/>
      <c r="ADG113" s="59"/>
      <c r="ADH113" s="59"/>
      <c r="ADI113" s="59"/>
      <c r="ADJ113" s="59"/>
      <c r="ADK113" s="59"/>
      <c r="ADL113" s="59"/>
      <c r="ADM113" s="59"/>
      <c r="ADN113" s="59"/>
      <c r="ADO113" s="59"/>
      <c r="ADP113" s="59"/>
      <c r="ADQ113" s="59"/>
      <c r="ADR113" s="59"/>
      <c r="ADS113" s="59"/>
      <c r="ADT113" s="59"/>
      <c r="ADU113" s="59"/>
      <c r="ADV113" s="59"/>
      <c r="ADW113" s="59"/>
      <c r="ADX113" s="59"/>
      <c r="ADY113" s="59"/>
      <c r="ADZ113" s="59"/>
      <c r="AEA113" s="59"/>
      <c r="AEB113" s="59"/>
      <c r="AEC113" s="59"/>
      <c r="AED113" s="59"/>
      <c r="AEE113" s="59"/>
      <c r="AEF113" s="59"/>
      <c r="AEG113" s="59"/>
      <c r="AEH113" s="59"/>
      <c r="AEI113" s="59"/>
      <c r="AEJ113" s="59"/>
      <c r="AEK113" s="59"/>
      <c r="AEL113" s="59"/>
      <c r="AEM113" s="59"/>
      <c r="AEN113" s="59"/>
      <c r="AEO113" s="59"/>
      <c r="AEP113" s="59"/>
      <c r="AEQ113" s="59"/>
      <c r="AER113" s="59"/>
      <c r="AES113" s="59"/>
      <c r="AET113" s="59"/>
      <c r="AEU113" s="59"/>
      <c r="AEV113" s="59"/>
      <c r="AEW113" s="59"/>
      <c r="AEX113" s="59"/>
      <c r="AEY113" s="59"/>
      <c r="AEZ113" s="59"/>
      <c r="AFA113" s="59"/>
      <c r="AFB113" s="59"/>
      <c r="AFC113" s="59"/>
      <c r="AFD113" s="59"/>
      <c r="AFE113" s="59"/>
      <c r="AFF113" s="59"/>
      <c r="AFG113" s="59"/>
      <c r="AFH113" s="59"/>
      <c r="AFI113" s="59"/>
      <c r="AFJ113" s="59"/>
      <c r="AFK113" s="59"/>
      <c r="AFL113" s="59"/>
      <c r="AFM113" s="59"/>
      <c r="AFN113" s="59"/>
      <c r="AFO113" s="59"/>
      <c r="AFP113" s="59"/>
      <c r="AFQ113" s="59"/>
      <c r="AFR113" s="59"/>
      <c r="AFS113" s="59"/>
      <c r="AFT113" s="59"/>
      <c r="AFU113" s="59"/>
      <c r="AFV113" s="59"/>
      <c r="AFW113" s="59"/>
      <c r="AFX113" s="59"/>
      <c r="AFY113" s="59"/>
      <c r="AFZ113" s="59"/>
      <c r="AGA113" s="59"/>
      <c r="AGB113" s="59"/>
      <c r="AGC113" s="59"/>
      <c r="AGD113" s="59"/>
      <c r="AGE113" s="59"/>
      <c r="AGF113" s="59"/>
      <c r="AGG113" s="59"/>
      <c r="AGH113" s="59"/>
      <c r="AGI113" s="59"/>
      <c r="AGJ113" s="59"/>
      <c r="AGK113" s="59"/>
      <c r="AGL113" s="59"/>
      <c r="AGM113" s="59"/>
      <c r="AGN113" s="59"/>
      <c r="AGO113" s="59"/>
      <c r="AGP113" s="59"/>
      <c r="AGQ113" s="59"/>
      <c r="AGR113" s="59"/>
      <c r="AGS113" s="59"/>
      <c r="AGT113" s="59"/>
      <c r="AGU113" s="59"/>
      <c r="AGV113" s="59"/>
      <c r="AGW113" s="59"/>
      <c r="AGX113" s="59"/>
      <c r="AGY113" s="59"/>
      <c r="AGZ113" s="59"/>
      <c r="AHA113" s="59"/>
      <c r="AHB113" s="59"/>
      <c r="AHC113" s="59"/>
      <c r="AHD113" s="59"/>
      <c r="AHE113" s="59"/>
      <c r="AHF113" s="59"/>
      <c r="AHG113" s="59"/>
      <c r="AHH113" s="59"/>
      <c r="AHI113" s="59"/>
      <c r="AHJ113" s="59"/>
      <c r="AHK113" s="59"/>
      <c r="AHL113" s="59"/>
      <c r="AHM113" s="59"/>
      <c r="AHN113" s="59"/>
      <c r="AHO113" s="59"/>
      <c r="AHP113" s="59"/>
      <c r="AHQ113" s="59"/>
      <c r="AHR113" s="59"/>
      <c r="AHS113" s="59"/>
      <c r="AHT113" s="59"/>
      <c r="AHU113" s="59"/>
      <c r="AHV113" s="59"/>
      <c r="AHW113" s="59"/>
      <c r="AHX113" s="59"/>
      <c r="AHY113" s="59"/>
      <c r="AHZ113" s="59"/>
      <c r="AIA113" s="59"/>
      <c r="AIB113" s="59"/>
      <c r="AIC113" s="59"/>
      <c r="AID113" s="59"/>
      <c r="AIE113" s="59"/>
      <c r="AIF113" s="59"/>
      <c r="AIG113" s="59"/>
      <c r="AIH113" s="59"/>
      <c r="AII113" s="59"/>
      <c r="AIJ113" s="59"/>
      <c r="AIK113" s="59"/>
      <c r="AIL113" s="59"/>
      <c r="AIM113" s="59"/>
      <c r="AIN113" s="59"/>
      <c r="AIO113" s="59"/>
      <c r="AIP113" s="59"/>
      <c r="AIQ113" s="59"/>
      <c r="AIR113" s="59"/>
      <c r="AIS113" s="59"/>
      <c r="AIT113" s="59"/>
      <c r="AIU113" s="59"/>
      <c r="AIV113" s="59"/>
      <c r="AIW113" s="59"/>
      <c r="AIX113" s="59"/>
      <c r="AIY113" s="59"/>
      <c r="AIZ113" s="59"/>
      <c r="AJA113" s="59"/>
      <c r="AJB113" s="59"/>
      <c r="AJC113" s="59"/>
      <c r="AJD113" s="59"/>
      <c r="AJE113" s="59"/>
      <c r="AJF113" s="59"/>
      <c r="AJG113" s="59"/>
      <c r="AJH113" s="59"/>
      <c r="AJI113" s="59"/>
      <c r="AJJ113" s="59"/>
      <c r="AJK113" s="59"/>
      <c r="AJL113" s="59"/>
      <c r="AJM113" s="59"/>
      <c r="AJN113" s="59"/>
      <c r="AJO113" s="59"/>
      <c r="AJP113" s="59"/>
      <c r="AJQ113" s="59"/>
      <c r="AJR113" s="59"/>
      <c r="AJS113" s="59"/>
      <c r="AJT113" s="59"/>
      <c r="AJU113" s="59"/>
      <c r="AJV113" s="59"/>
      <c r="AJW113" s="59"/>
      <c r="AJX113" s="59"/>
      <c r="AJY113" s="59"/>
      <c r="AJZ113" s="59"/>
      <c r="AKA113" s="59"/>
      <c r="AKB113" s="59"/>
      <c r="AKC113" s="59"/>
      <c r="AKD113" s="59"/>
      <c r="AKE113" s="59"/>
      <c r="AKF113" s="59"/>
      <c r="AKG113" s="59"/>
      <c r="AKH113" s="59"/>
      <c r="AKI113" s="59"/>
      <c r="AKJ113" s="59"/>
      <c r="AKK113" s="59"/>
      <c r="AKL113" s="59"/>
      <c r="AKM113" s="59"/>
      <c r="AKN113" s="59"/>
      <c r="AKO113" s="59"/>
      <c r="AKP113" s="59"/>
      <c r="AKQ113" s="59"/>
      <c r="AKR113" s="59"/>
      <c r="AKS113" s="59"/>
      <c r="AKT113" s="59"/>
      <c r="AKU113" s="59"/>
      <c r="AKV113" s="59"/>
      <c r="AKW113" s="59"/>
      <c r="AKX113" s="59"/>
      <c r="AKY113" s="59"/>
      <c r="AKZ113" s="59"/>
      <c r="ALA113" s="59"/>
      <c r="ALB113" s="59"/>
      <c r="ALC113" s="59"/>
      <c r="ALD113" s="59"/>
      <c r="ALE113" s="59"/>
      <c r="ALF113" s="59"/>
      <c r="ALG113" s="59"/>
      <c r="ALH113" s="59"/>
      <c r="ALI113" s="59"/>
      <c r="ALJ113" s="59"/>
      <c r="ALK113" s="59"/>
      <c r="ALL113" s="59"/>
      <c r="ALM113" s="59"/>
      <c r="ALN113" s="59"/>
      <c r="ALO113" s="59"/>
      <c r="ALP113" s="59"/>
      <c r="ALQ113" s="59"/>
      <c r="ALR113" s="59"/>
      <c r="ALS113" s="59"/>
      <c r="ALT113" s="59"/>
      <c r="ALU113" s="59"/>
      <c r="ALV113" s="59"/>
      <c r="ALW113" s="59"/>
      <c r="ALX113" s="59"/>
      <c r="ALY113" s="59"/>
      <c r="ALZ113" s="59"/>
      <c r="AMA113" s="59"/>
      <c r="AMB113" s="59"/>
      <c r="AMC113" s="59"/>
      <c r="AMD113" s="59"/>
      <c r="AME113" s="59"/>
      <c r="AMF113" s="59"/>
      <c r="AMG113" s="59"/>
      <c r="AMH113" s="59"/>
      <c r="AMI113" s="59"/>
      <c r="AMJ113" s="59"/>
    </row>
    <row r="114" spans="1:1024" ht="31.2" customHeight="1" x14ac:dyDescent="0.25">
      <c r="A114" s="55" t="s">
        <v>618</v>
      </c>
      <c r="B114" s="55" t="s">
        <v>619</v>
      </c>
      <c r="AC114" s="55" t="s">
        <v>292</v>
      </c>
      <c r="AD114" s="55" t="s">
        <v>424</v>
      </c>
    </row>
    <row r="115" spans="1:1024" ht="31.2" customHeight="1" x14ac:dyDescent="0.25">
      <c r="A115" s="55" t="s">
        <v>620</v>
      </c>
      <c r="B115" s="55" t="s">
        <v>619</v>
      </c>
      <c r="AC115" s="55" t="s">
        <v>292</v>
      </c>
    </row>
    <row r="116" spans="1:1024" ht="31.2" customHeight="1" x14ac:dyDescent="0.25">
      <c r="A116" s="55" t="s">
        <v>621</v>
      </c>
      <c r="B116" s="55" t="s">
        <v>622</v>
      </c>
      <c r="E116" s="55" t="s">
        <v>623</v>
      </c>
      <c r="O116" s="55" t="s">
        <v>362</v>
      </c>
      <c r="Q116" s="55" t="s">
        <v>362</v>
      </c>
      <c r="W116" s="55" t="s">
        <v>362</v>
      </c>
      <c r="Y116" s="55" t="s">
        <v>530</v>
      </c>
    </row>
    <row r="117" spans="1:1024" ht="31.2" customHeight="1" x14ac:dyDescent="0.25">
      <c r="A117" s="55" t="s">
        <v>624</v>
      </c>
      <c r="B117" s="55" t="s">
        <v>625</v>
      </c>
      <c r="D117" s="55" t="s">
        <v>626</v>
      </c>
      <c r="E117" s="55" t="s">
        <v>627</v>
      </c>
      <c r="R117" s="55" t="s">
        <v>295</v>
      </c>
      <c r="S117" s="55" t="s">
        <v>333</v>
      </c>
      <c r="U117" s="55" t="s">
        <v>333</v>
      </c>
      <c r="W117" s="55" t="s">
        <v>362</v>
      </c>
      <c r="Y117" s="55" t="s">
        <v>430</v>
      </c>
      <c r="AK117" s="55" t="s">
        <v>628</v>
      </c>
      <c r="AL117" s="55" t="s">
        <v>326</v>
      </c>
      <c r="AM117" s="55" t="s">
        <v>301</v>
      </c>
    </row>
    <row r="118" spans="1:1024" ht="31.2" customHeight="1" x14ac:dyDescent="0.25">
      <c r="A118" s="64" t="s">
        <v>629</v>
      </c>
      <c r="B118" s="64" t="s">
        <v>630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 t="s">
        <v>510</v>
      </c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  <c r="HH118" s="64"/>
      <c r="HI118" s="64"/>
      <c r="HJ118" s="64"/>
      <c r="HK118" s="64"/>
      <c r="HL118" s="64"/>
      <c r="HM118" s="64"/>
      <c r="HN118" s="64"/>
      <c r="HO118" s="64"/>
      <c r="HP118" s="64"/>
      <c r="HQ118" s="64"/>
      <c r="HR118" s="64"/>
      <c r="HS118" s="64"/>
      <c r="HT118" s="64"/>
      <c r="HU118" s="64"/>
      <c r="HV118" s="64"/>
      <c r="HW118" s="64"/>
      <c r="HX118" s="64"/>
      <c r="HY118" s="64"/>
      <c r="HZ118" s="64"/>
      <c r="IA118" s="64"/>
      <c r="IB118" s="64"/>
      <c r="IC118" s="64"/>
      <c r="ID118" s="64"/>
      <c r="IE118" s="64"/>
      <c r="IF118" s="64"/>
      <c r="IG118" s="64"/>
      <c r="IH118" s="64"/>
      <c r="II118" s="64"/>
      <c r="IJ118" s="64"/>
      <c r="IK118" s="64"/>
      <c r="IL118" s="64"/>
      <c r="IM118" s="64"/>
      <c r="IN118" s="64"/>
      <c r="IO118" s="64"/>
      <c r="IP118" s="64"/>
      <c r="IQ118" s="64"/>
      <c r="IR118" s="64"/>
      <c r="IS118" s="64"/>
      <c r="IT118" s="64"/>
      <c r="IU118" s="64"/>
      <c r="IV118" s="64"/>
      <c r="IW118" s="64"/>
      <c r="IX118" s="64"/>
      <c r="IY118" s="64"/>
      <c r="IZ118" s="64"/>
      <c r="JA118" s="64"/>
      <c r="JB118" s="64"/>
      <c r="JC118" s="64"/>
      <c r="JD118" s="64"/>
      <c r="JE118" s="64"/>
      <c r="JF118" s="64"/>
      <c r="JG118" s="64"/>
      <c r="JH118" s="64"/>
      <c r="JI118" s="64"/>
      <c r="JJ118" s="64"/>
      <c r="JK118" s="64"/>
      <c r="JL118" s="64"/>
      <c r="JM118" s="64"/>
      <c r="JN118" s="64"/>
      <c r="JO118" s="64"/>
      <c r="JP118" s="64"/>
      <c r="JQ118" s="64"/>
      <c r="JR118" s="64"/>
      <c r="JS118" s="64"/>
      <c r="JT118" s="64"/>
      <c r="JU118" s="64"/>
      <c r="JV118" s="64"/>
      <c r="JW118" s="64"/>
      <c r="JX118" s="64"/>
      <c r="JY118" s="64"/>
      <c r="JZ118" s="64"/>
      <c r="KA118" s="64"/>
      <c r="KB118" s="64"/>
      <c r="KC118" s="64"/>
      <c r="KD118" s="64"/>
      <c r="KE118" s="64"/>
      <c r="KF118" s="64"/>
      <c r="KG118" s="64"/>
      <c r="KH118" s="64"/>
      <c r="KI118" s="64"/>
      <c r="KJ118" s="64"/>
      <c r="KK118" s="64"/>
      <c r="KL118" s="64"/>
      <c r="KM118" s="64"/>
      <c r="KN118" s="64"/>
      <c r="KO118" s="64"/>
      <c r="KP118" s="64"/>
      <c r="KQ118" s="64"/>
      <c r="KR118" s="64"/>
      <c r="KS118" s="64"/>
      <c r="KT118" s="64"/>
      <c r="KU118" s="64"/>
      <c r="KV118" s="64"/>
      <c r="KW118" s="64"/>
      <c r="KX118" s="64"/>
      <c r="KY118" s="64"/>
      <c r="KZ118" s="64"/>
      <c r="LA118" s="64"/>
      <c r="LB118" s="64"/>
      <c r="LC118" s="64"/>
      <c r="LD118" s="64"/>
      <c r="LE118" s="64"/>
      <c r="LF118" s="64"/>
      <c r="LG118" s="64"/>
      <c r="LH118" s="64"/>
      <c r="LI118" s="64"/>
      <c r="LJ118" s="64"/>
      <c r="LK118" s="64"/>
      <c r="LL118" s="64"/>
      <c r="LM118" s="64"/>
      <c r="LN118" s="64"/>
      <c r="LO118" s="64"/>
      <c r="LP118" s="64"/>
      <c r="LQ118" s="64"/>
      <c r="LR118" s="64"/>
      <c r="LS118" s="64"/>
      <c r="LT118" s="64"/>
      <c r="LU118" s="64"/>
      <c r="LV118" s="64"/>
      <c r="LW118" s="64"/>
      <c r="LX118" s="64"/>
      <c r="LY118" s="64"/>
      <c r="LZ118" s="64"/>
      <c r="MA118" s="64"/>
      <c r="MB118" s="64"/>
      <c r="MC118" s="64"/>
      <c r="MD118" s="64"/>
      <c r="ME118" s="64"/>
      <c r="MF118" s="64"/>
      <c r="MG118" s="64"/>
      <c r="MH118" s="64"/>
      <c r="MI118" s="64"/>
      <c r="MJ118" s="64"/>
      <c r="MK118" s="64"/>
      <c r="ML118" s="64"/>
      <c r="MM118" s="64"/>
      <c r="MN118" s="64"/>
      <c r="MO118" s="64"/>
      <c r="MP118" s="64"/>
      <c r="MQ118" s="64"/>
      <c r="MR118" s="64"/>
      <c r="MS118" s="64"/>
      <c r="MT118" s="64"/>
      <c r="MU118" s="64"/>
      <c r="MV118" s="64"/>
      <c r="MW118" s="64"/>
      <c r="MX118" s="64"/>
      <c r="MY118" s="64"/>
      <c r="MZ118" s="64"/>
      <c r="NA118" s="64"/>
      <c r="NB118" s="64"/>
      <c r="NC118" s="64"/>
      <c r="ND118" s="64"/>
      <c r="NE118" s="64"/>
      <c r="NF118" s="64"/>
      <c r="NG118" s="64"/>
      <c r="NH118" s="64"/>
      <c r="NI118" s="64"/>
      <c r="NJ118" s="64"/>
      <c r="NK118" s="64"/>
      <c r="NL118" s="64"/>
      <c r="NM118" s="64"/>
      <c r="NN118" s="64"/>
      <c r="NO118" s="64"/>
      <c r="NP118" s="64"/>
      <c r="NQ118" s="64"/>
      <c r="NR118" s="64"/>
      <c r="NS118" s="64"/>
      <c r="NT118" s="64"/>
      <c r="NU118" s="64"/>
      <c r="NV118" s="64"/>
      <c r="NW118" s="64"/>
      <c r="NX118" s="64"/>
      <c r="NY118" s="64"/>
      <c r="NZ118" s="64"/>
      <c r="OA118" s="64"/>
      <c r="OB118" s="64"/>
      <c r="OC118" s="64"/>
      <c r="OD118" s="64"/>
      <c r="OE118" s="64"/>
      <c r="OF118" s="64"/>
      <c r="OG118" s="64"/>
      <c r="OH118" s="64"/>
      <c r="OI118" s="64"/>
      <c r="OJ118" s="64"/>
      <c r="OK118" s="64"/>
      <c r="OL118" s="64"/>
      <c r="OM118" s="64"/>
      <c r="ON118" s="64"/>
      <c r="OO118" s="64"/>
      <c r="OP118" s="64"/>
      <c r="OQ118" s="64"/>
      <c r="OR118" s="64"/>
      <c r="OS118" s="64"/>
      <c r="OT118" s="64"/>
      <c r="OU118" s="64"/>
      <c r="OV118" s="64"/>
      <c r="OW118" s="64"/>
      <c r="OX118" s="64"/>
      <c r="OY118" s="64"/>
      <c r="OZ118" s="64"/>
      <c r="PA118" s="64"/>
      <c r="PB118" s="64"/>
      <c r="PC118" s="64"/>
      <c r="PD118" s="64"/>
      <c r="PE118" s="64"/>
      <c r="PF118" s="64"/>
      <c r="PG118" s="64"/>
      <c r="PH118" s="64"/>
      <c r="PI118" s="64"/>
      <c r="PJ118" s="64"/>
      <c r="PK118" s="64"/>
      <c r="PL118" s="64"/>
      <c r="PM118" s="64"/>
      <c r="PN118" s="64"/>
      <c r="PO118" s="64"/>
      <c r="PP118" s="64"/>
      <c r="PQ118" s="64"/>
      <c r="PR118" s="64"/>
      <c r="PS118" s="64"/>
      <c r="PT118" s="64"/>
      <c r="PU118" s="64"/>
      <c r="PV118" s="64"/>
      <c r="PW118" s="64"/>
      <c r="PX118" s="64"/>
      <c r="PY118" s="64"/>
      <c r="PZ118" s="64"/>
      <c r="QA118" s="64"/>
      <c r="QB118" s="64"/>
      <c r="QC118" s="64"/>
      <c r="QD118" s="64"/>
      <c r="QE118" s="64"/>
      <c r="QF118" s="64"/>
      <c r="QG118" s="64"/>
      <c r="QH118" s="64"/>
      <c r="QI118" s="64"/>
      <c r="QJ118" s="64"/>
      <c r="QK118" s="64"/>
      <c r="QL118" s="64"/>
      <c r="QM118" s="64"/>
      <c r="QN118" s="64"/>
      <c r="QO118" s="64"/>
      <c r="QP118" s="64"/>
      <c r="QQ118" s="64"/>
      <c r="QR118" s="64"/>
      <c r="QS118" s="64"/>
      <c r="QT118" s="64"/>
      <c r="QU118" s="64"/>
      <c r="QV118" s="64"/>
      <c r="QW118" s="64"/>
      <c r="QX118" s="64"/>
      <c r="QY118" s="64"/>
      <c r="QZ118" s="64"/>
      <c r="RA118" s="64"/>
      <c r="RB118" s="64"/>
      <c r="RC118" s="64"/>
      <c r="RD118" s="64"/>
      <c r="RE118" s="64"/>
      <c r="RF118" s="64"/>
      <c r="RG118" s="64"/>
      <c r="RH118" s="64"/>
      <c r="RI118" s="64"/>
      <c r="RJ118" s="64"/>
      <c r="RK118" s="64"/>
      <c r="RL118" s="64"/>
      <c r="RM118" s="64"/>
      <c r="RN118" s="64"/>
      <c r="RO118" s="64"/>
      <c r="RP118" s="64"/>
      <c r="RQ118" s="64"/>
      <c r="RR118" s="64"/>
      <c r="RS118" s="64"/>
      <c r="RT118" s="64"/>
      <c r="RU118" s="64"/>
      <c r="RV118" s="64"/>
      <c r="RW118" s="64"/>
      <c r="RX118" s="64"/>
      <c r="RY118" s="64"/>
      <c r="RZ118" s="64"/>
      <c r="SA118" s="64"/>
      <c r="SB118" s="64"/>
      <c r="SC118" s="64"/>
      <c r="SD118" s="64"/>
      <c r="SE118" s="64"/>
      <c r="SF118" s="64"/>
      <c r="SG118" s="64"/>
      <c r="SH118" s="64"/>
      <c r="SI118" s="64"/>
      <c r="SJ118" s="64"/>
      <c r="SK118" s="64"/>
      <c r="SL118" s="64"/>
      <c r="SM118" s="64"/>
      <c r="SN118" s="64"/>
      <c r="SO118" s="64"/>
      <c r="SP118" s="64"/>
      <c r="SQ118" s="64"/>
      <c r="SR118" s="64"/>
      <c r="SS118" s="64"/>
      <c r="ST118" s="64"/>
      <c r="SU118" s="64"/>
      <c r="SV118" s="64"/>
      <c r="SW118" s="64"/>
      <c r="SX118" s="64"/>
      <c r="SY118" s="64"/>
      <c r="SZ118" s="64"/>
      <c r="TA118" s="64"/>
      <c r="TB118" s="64"/>
      <c r="TC118" s="64"/>
      <c r="TD118" s="64"/>
      <c r="TE118" s="64"/>
      <c r="TF118" s="64"/>
      <c r="TG118" s="64"/>
      <c r="TH118" s="64"/>
      <c r="TI118" s="64"/>
      <c r="TJ118" s="64"/>
      <c r="TK118" s="64"/>
      <c r="TL118" s="64"/>
      <c r="TM118" s="64"/>
      <c r="TN118" s="64"/>
      <c r="TO118" s="64"/>
      <c r="TP118" s="64"/>
      <c r="TQ118" s="64"/>
      <c r="TR118" s="64"/>
      <c r="TS118" s="64"/>
      <c r="TT118" s="64"/>
      <c r="TU118" s="64"/>
      <c r="TV118" s="64"/>
      <c r="TW118" s="64"/>
      <c r="TX118" s="64"/>
      <c r="TY118" s="64"/>
      <c r="TZ118" s="64"/>
      <c r="UA118" s="64"/>
      <c r="UB118" s="64"/>
      <c r="UC118" s="64"/>
      <c r="UD118" s="64"/>
      <c r="UE118" s="64"/>
      <c r="UF118" s="64"/>
      <c r="UG118" s="64"/>
      <c r="UH118" s="64"/>
      <c r="UI118" s="64"/>
      <c r="UJ118" s="64"/>
      <c r="UK118" s="64"/>
      <c r="UL118" s="64"/>
      <c r="UM118" s="64"/>
      <c r="UN118" s="64"/>
      <c r="UO118" s="64"/>
      <c r="UP118" s="64"/>
      <c r="UQ118" s="64"/>
      <c r="UR118" s="64"/>
      <c r="US118" s="64"/>
      <c r="UT118" s="64"/>
      <c r="UU118" s="64"/>
      <c r="UV118" s="64"/>
      <c r="UW118" s="64"/>
      <c r="UX118" s="64"/>
      <c r="UY118" s="64"/>
      <c r="UZ118" s="64"/>
      <c r="VA118" s="64"/>
      <c r="VB118" s="64"/>
      <c r="VC118" s="64"/>
      <c r="VD118" s="64"/>
      <c r="VE118" s="64"/>
      <c r="VF118" s="64"/>
      <c r="VG118" s="64"/>
      <c r="VH118" s="64"/>
      <c r="VI118" s="64"/>
      <c r="VJ118" s="64"/>
      <c r="VK118" s="64"/>
      <c r="VL118" s="64"/>
      <c r="VM118" s="64"/>
      <c r="VN118" s="64"/>
      <c r="VO118" s="64"/>
      <c r="VP118" s="64"/>
      <c r="VQ118" s="64"/>
      <c r="VR118" s="64"/>
      <c r="VS118" s="64"/>
      <c r="VT118" s="64"/>
      <c r="VU118" s="64"/>
      <c r="VV118" s="64"/>
      <c r="VW118" s="64"/>
      <c r="VX118" s="64"/>
      <c r="VY118" s="64"/>
      <c r="VZ118" s="64"/>
      <c r="WA118" s="64"/>
      <c r="WB118" s="64"/>
      <c r="WC118" s="64"/>
      <c r="WD118" s="64"/>
      <c r="WE118" s="64"/>
      <c r="WF118" s="64"/>
      <c r="WG118" s="64"/>
      <c r="WH118" s="64"/>
      <c r="WI118" s="64"/>
      <c r="WJ118" s="64"/>
      <c r="WK118" s="64"/>
      <c r="WL118" s="64"/>
      <c r="WM118" s="64"/>
      <c r="WN118" s="64"/>
      <c r="WO118" s="64"/>
      <c r="WP118" s="64"/>
      <c r="WQ118" s="64"/>
      <c r="WR118" s="64"/>
      <c r="WS118" s="64"/>
      <c r="WT118" s="64"/>
      <c r="WU118" s="64"/>
      <c r="WV118" s="64"/>
      <c r="WW118" s="64"/>
      <c r="WX118" s="64"/>
      <c r="WY118" s="64"/>
      <c r="WZ118" s="64"/>
      <c r="XA118" s="64"/>
      <c r="XB118" s="64"/>
      <c r="XC118" s="64"/>
      <c r="XD118" s="64"/>
      <c r="XE118" s="64"/>
      <c r="XF118" s="64"/>
      <c r="XG118" s="64"/>
      <c r="XH118" s="64"/>
      <c r="XI118" s="64"/>
      <c r="XJ118" s="64"/>
      <c r="XK118" s="64"/>
      <c r="XL118" s="64"/>
      <c r="XM118" s="64"/>
      <c r="XN118" s="64"/>
      <c r="XO118" s="64"/>
      <c r="XP118" s="64"/>
      <c r="XQ118" s="64"/>
      <c r="XR118" s="64"/>
      <c r="XS118" s="64"/>
      <c r="XT118" s="64"/>
      <c r="XU118" s="64"/>
      <c r="XV118" s="64"/>
      <c r="XW118" s="64"/>
      <c r="XX118" s="64"/>
      <c r="XY118" s="64"/>
      <c r="XZ118" s="64"/>
      <c r="YA118" s="64"/>
      <c r="YB118" s="64"/>
      <c r="YC118" s="64"/>
      <c r="YD118" s="64"/>
      <c r="YE118" s="64"/>
      <c r="YF118" s="64"/>
      <c r="YG118" s="64"/>
      <c r="YH118" s="64"/>
      <c r="YI118" s="64"/>
      <c r="YJ118" s="64"/>
      <c r="YK118" s="64"/>
      <c r="YL118" s="64"/>
      <c r="YM118" s="64"/>
      <c r="YN118" s="64"/>
      <c r="YO118" s="64"/>
      <c r="YP118" s="64"/>
      <c r="YQ118" s="64"/>
      <c r="YR118" s="64"/>
      <c r="YS118" s="64"/>
      <c r="YT118" s="64"/>
      <c r="YU118" s="64"/>
      <c r="YV118" s="64"/>
      <c r="YW118" s="64"/>
      <c r="YX118" s="64"/>
      <c r="YY118" s="64"/>
      <c r="YZ118" s="64"/>
      <c r="ZA118" s="64"/>
      <c r="ZB118" s="64"/>
      <c r="ZC118" s="64"/>
      <c r="ZD118" s="64"/>
      <c r="ZE118" s="64"/>
      <c r="ZF118" s="64"/>
      <c r="ZG118" s="64"/>
      <c r="ZH118" s="64"/>
      <c r="ZI118" s="64"/>
      <c r="ZJ118" s="64"/>
      <c r="ZK118" s="64"/>
      <c r="ZL118" s="64"/>
      <c r="ZM118" s="64"/>
      <c r="ZN118" s="64"/>
      <c r="ZO118" s="64"/>
      <c r="ZP118" s="64"/>
      <c r="ZQ118" s="64"/>
      <c r="ZR118" s="64"/>
      <c r="ZS118" s="64"/>
      <c r="ZT118" s="64"/>
      <c r="ZU118" s="64"/>
      <c r="ZV118" s="64"/>
      <c r="ZW118" s="64"/>
      <c r="ZX118" s="64"/>
      <c r="ZY118" s="64"/>
      <c r="ZZ118" s="64"/>
      <c r="AAA118" s="64"/>
      <c r="AAB118" s="64"/>
      <c r="AAC118" s="64"/>
      <c r="AAD118" s="64"/>
      <c r="AAE118" s="64"/>
      <c r="AAF118" s="64"/>
      <c r="AAG118" s="64"/>
      <c r="AAH118" s="64"/>
      <c r="AAI118" s="64"/>
      <c r="AAJ118" s="64"/>
      <c r="AAK118" s="64"/>
      <c r="AAL118" s="64"/>
      <c r="AAM118" s="64"/>
      <c r="AAN118" s="64"/>
      <c r="AAO118" s="64"/>
      <c r="AAP118" s="64"/>
      <c r="AAQ118" s="64"/>
      <c r="AAR118" s="64"/>
      <c r="AAS118" s="64"/>
      <c r="AAT118" s="64"/>
      <c r="AAU118" s="64"/>
      <c r="AAV118" s="64"/>
      <c r="AAW118" s="64"/>
      <c r="AAX118" s="64"/>
      <c r="AAY118" s="64"/>
      <c r="AAZ118" s="64"/>
      <c r="ABA118" s="64"/>
      <c r="ABB118" s="64"/>
      <c r="ABC118" s="64"/>
      <c r="ABD118" s="64"/>
      <c r="ABE118" s="64"/>
      <c r="ABF118" s="64"/>
      <c r="ABG118" s="64"/>
      <c r="ABH118" s="64"/>
      <c r="ABI118" s="64"/>
      <c r="ABJ118" s="64"/>
      <c r="ABK118" s="64"/>
      <c r="ABL118" s="64"/>
      <c r="ABM118" s="64"/>
      <c r="ABN118" s="64"/>
      <c r="ABO118" s="64"/>
      <c r="ABP118" s="64"/>
      <c r="ABQ118" s="64"/>
      <c r="ABR118" s="64"/>
      <c r="ABS118" s="64"/>
      <c r="ABT118" s="64"/>
      <c r="ABU118" s="64"/>
      <c r="ABV118" s="64"/>
      <c r="ABW118" s="64"/>
      <c r="ABX118" s="64"/>
      <c r="ABY118" s="64"/>
      <c r="ABZ118" s="64"/>
      <c r="ACA118" s="64"/>
      <c r="ACB118" s="64"/>
      <c r="ACC118" s="64"/>
      <c r="ACD118" s="64"/>
      <c r="ACE118" s="64"/>
      <c r="ACF118" s="64"/>
      <c r="ACG118" s="64"/>
      <c r="ACH118" s="64"/>
      <c r="ACI118" s="64"/>
      <c r="ACJ118" s="64"/>
      <c r="ACK118" s="64"/>
      <c r="ACL118" s="64"/>
      <c r="ACM118" s="64"/>
      <c r="ACN118" s="64"/>
      <c r="ACO118" s="64"/>
      <c r="ACP118" s="64"/>
      <c r="ACQ118" s="64"/>
      <c r="ACR118" s="64"/>
      <c r="ACS118" s="64"/>
      <c r="ACT118" s="64"/>
      <c r="ACU118" s="64"/>
      <c r="ACV118" s="64"/>
      <c r="ACW118" s="64"/>
      <c r="ACX118" s="64"/>
      <c r="ACY118" s="64"/>
      <c r="ACZ118" s="64"/>
      <c r="ADA118" s="64"/>
      <c r="ADB118" s="64"/>
      <c r="ADC118" s="64"/>
      <c r="ADD118" s="64"/>
      <c r="ADE118" s="64"/>
      <c r="ADF118" s="64"/>
      <c r="ADG118" s="64"/>
      <c r="ADH118" s="64"/>
      <c r="ADI118" s="64"/>
      <c r="ADJ118" s="64"/>
      <c r="ADK118" s="64"/>
      <c r="ADL118" s="64"/>
      <c r="ADM118" s="64"/>
      <c r="ADN118" s="64"/>
      <c r="ADO118" s="64"/>
      <c r="ADP118" s="64"/>
      <c r="ADQ118" s="64"/>
      <c r="ADR118" s="64"/>
      <c r="ADS118" s="64"/>
      <c r="ADT118" s="64"/>
      <c r="ADU118" s="64"/>
      <c r="ADV118" s="64"/>
      <c r="ADW118" s="64"/>
      <c r="ADX118" s="64"/>
      <c r="ADY118" s="64"/>
      <c r="ADZ118" s="64"/>
      <c r="AEA118" s="64"/>
      <c r="AEB118" s="64"/>
      <c r="AEC118" s="64"/>
      <c r="AED118" s="64"/>
      <c r="AEE118" s="64"/>
      <c r="AEF118" s="64"/>
      <c r="AEG118" s="64"/>
      <c r="AEH118" s="64"/>
      <c r="AEI118" s="64"/>
      <c r="AEJ118" s="64"/>
      <c r="AEK118" s="64"/>
      <c r="AEL118" s="64"/>
      <c r="AEM118" s="64"/>
      <c r="AEN118" s="64"/>
      <c r="AEO118" s="64"/>
      <c r="AEP118" s="64"/>
      <c r="AEQ118" s="64"/>
      <c r="AER118" s="64"/>
      <c r="AES118" s="64"/>
      <c r="AET118" s="64"/>
      <c r="AEU118" s="64"/>
      <c r="AEV118" s="64"/>
      <c r="AEW118" s="64"/>
      <c r="AEX118" s="64"/>
      <c r="AEY118" s="64"/>
      <c r="AEZ118" s="64"/>
      <c r="AFA118" s="64"/>
      <c r="AFB118" s="64"/>
      <c r="AFC118" s="64"/>
      <c r="AFD118" s="64"/>
      <c r="AFE118" s="64"/>
      <c r="AFF118" s="64"/>
      <c r="AFG118" s="64"/>
      <c r="AFH118" s="64"/>
      <c r="AFI118" s="64"/>
      <c r="AFJ118" s="64"/>
      <c r="AFK118" s="64"/>
      <c r="AFL118" s="64"/>
      <c r="AFM118" s="64"/>
      <c r="AFN118" s="64"/>
      <c r="AFO118" s="64"/>
      <c r="AFP118" s="64"/>
      <c r="AFQ118" s="64"/>
      <c r="AFR118" s="64"/>
      <c r="AFS118" s="64"/>
      <c r="AFT118" s="64"/>
      <c r="AFU118" s="64"/>
      <c r="AFV118" s="64"/>
      <c r="AFW118" s="64"/>
      <c r="AFX118" s="64"/>
      <c r="AFY118" s="64"/>
      <c r="AFZ118" s="64"/>
      <c r="AGA118" s="64"/>
      <c r="AGB118" s="64"/>
      <c r="AGC118" s="64"/>
      <c r="AGD118" s="64"/>
      <c r="AGE118" s="64"/>
      <c r="AGF118" s="64"/>
      <c r="AGG118" s="64"/>
      <c r="AGH118" s="64"/>
      <c r="AGI118" s="64"/>
      <c r="AGJ118" s="64"/>
      <c r="AGK118" s="64"/>
      <c r="AGL118" s="64"/>
      <c r="AGM118" s="64"/>
      <c r="AGN118" s="64"/>
      <c r="AGO118" s="64"/>
      <c r="AGP118" s="64"/>
      <c r="AGQ118" s="64"/>
      <c r="AGR118" s="64"/>
      <c r="AGS118" s="64"/>
      <c r="AGT118" s="64"/>
      <c r="AGU118" s="64"/>
      <c r="AGV118" s="64"/>
      <c r="AGW118" s="64"/>
      <c r="AGX118" s="64"/>
      <c r="AGY118" s="64"/>
      <c r="AGZ118" s="64"/>
      <c r="AHA118" s="64"/>
      <c r="AHB118" s="64"/>
      <c r="AHC118" s="64"/>
      <c r="AHD118" s="64"/>
      <c r="AHE118" s="64"/>
      <c r="AHF118" s="64"/>
      <c r="AHG118" s="64"/>
      <c r="AHH118" s="64"/>
      <c r="AHI118" s="64"/>
      <c r="AHJ118" s="64"/>
      <c r="AHK118" s="64"/>
      <c r="AHL118" s="64"/>
      <c r="AHM118" s="64"/>
      <c r="AHN118" s="64"/>
      <c r="AHO118" s="64"/>
      <c r="AHP118" s="64"/>
      <c r="AHQ118" s="64"/>
      <c r="AHR118" s="64"/>
      <c r="AHS118" s="64"/>
      <c r="AHT118" s="64"/>
      <c r="AHU118" s="64"/>
      <c r="AHV118" s="64"/>
      <c r="AHW118" s="64"/>
      <c r="AHX118" s="64"/>
      <c r="AHY118" s="64"/>
      <c r="AHZ118" s="64"/>
      <c r="AIA118" s="64"/>
      <c r="AIB118" s="64"/>
      <c r="AIC118" s="64"/>
      <c r="AID118" s="64"/>
      <c r="AIE118" s="64"/>
      <c r="AIF118" s="64"/>
      <c r="AIG118" s="64"/>
      <c r="AIH118" s="64"/>
      <c r="AII118" s="64"/>
      <c r="AIJ118" s="64"/>
      <c r="AIK118" s="64"/>
      <c r="AIL118" s="64"/>
      <c r="AIM118" s="64"/>
      <c r="AIN118" s="64"/>
      <c r="AIO118" s="64"/>
      <c r="AIP118" s="64"/>
      <c r="AIQ118" s="64"/>
      <c r="AIR118" s="64"/>
      <c r="AIS118" s="64"/>
      <c r="AIT118" s="64"/>
      <c r="AIU118" s="64"/>
      <c r="AIV118" s="64"/>
      <c r="AIW118" s="64"/>
      <c r="AIX118" s="64"/>
      <c r="AIY118" s="64"/>
      <c r="AIZ118" s="64"/>
      <c r="AJA118" s="64"/>
      <c r="AJB118" s="64"/>
      <c r="AJC118" s="64"/>
      <c r="AJD118" s="64"/>
      <c r="AJE118" s="64"/>
      <c r="AJF118" s="64"/>
      <c r="AJG118" s="64"/>
      <c r="AJH118" s="64"/>
      <c r="AJI118" s="64"/>
      <c r="AJJ118" s="64"/>
      <c r="AJK118" s="64"/>
      <c r="AJL118" s="64"/>
      <c r="AJM118" s="64"/>
      <c r="AJN118" s="64"/>
      <c r="AJO118" s="64"/>
      <c r="AJP118" s="64"/>
      <c r="AJQ118" s="64"/>
      <c r="AJR118" s="64"/>
      <c r="AJS118" s="64"/>
      <c r="AJT118" s="64"/>
      <c r="AJU118" s="64"/>
      <c r="AJV118" s="64"/>
      <c r="AJW118" s="64"/>
      <c r="AJX118" s="64"/>
      <c r="AJY118" s="64"/>
      <c r="AJZ118" s="64"/>
      <c r="AKA118" s="64"/>
      <c r="AKB118" s="64"/>
      <c r="AKC118" s="64"/>
      <c r="AKD118" s="64"/>
      <c r="AKE118" s="64"/>
      <c r="AKF118" s="64"/>
      <c r="AKG118" s="64"/>
      <c r="AKH118" s="64"/>
      <c r="AKI118" s="64"/>
      <c r="AKJ118" s="64"/>
      <c r="AKK118" s="64"/>
      <c r="AKL118" s="64"/>
      <c r="AKM118" s="64"/>
      <c r="AKN118" s="64"/>
      <c r="AKO118" s="64"/>
      <c r="AKP118" s="64"/>
      <c r="AKQ118" s="64"/>
      <c r="AKR118" s="64"/>
      <c r="AKS118" s="64"/>
      <c r="AKT118" s="64"/>
      <c r="AKU118" s="64"/>
      <c r="AKV118" s="64"/>
      <c r="AKW118" s="64"/>
      <c r="AKX118" s="64"/>
      <c r="AKY118" s="64"/>
      <c r="AKZ118" s="64"/>
      <c r="ALA118" s="64"/>
      <c r="ALB118" s="64"/>
      <c r="ALC118" s="64"/>
      <c r="ALD118" s="64"/>
      <c r="ALE118" s="64"/>
      <c r="ALF118" s="64"/>
      <c r="ALG118" s="64"/>
      <c r="ALH118" s="64"/>
      <c r="ALI118" s="64"/>
      <c r="ALJ118" s="64"/>
      <c r="ALK118" s="64"/>
      <c r="ALL118" s="64"/>
      <c r="ALM118" s="64"/>
      <c r="ALN118" s="64"/>
      <c r="ALO118" s="64"/>
      <c r="ALP118" s="64"/>
      <c r="ALQ118" s="64"/>
      <c r="ALR118" s="64"/>
      <c r="ALS118" s="64"/>
      <c r="ALT118" s="64"/>
      <c r="ALU118" s="64"/>
      <c r="ALV118" s="64"/>
      <c r="ALW118" s="64"/>
      <c r="ALX118" s="64"/>
      <c r="ALY118" s="64"/>
      <c r="ALZ118" s="64"/>
      <c r="AMA118" s="64"/>
      <c r="AMB118" s="64"/>
      <c r="AMC118" s="64"/>
      <c r="AMD118" s="64"/>
      <c r="AME118" s="64"/>
      <c r="AMF118" s="64"/>
      <c r="AMG118" s="64"/>
      <c r="AMH118" s="64"/>
      <c r="AMI118" s="64"/>
      <c r="AMJ118" s="64"/>
    </row>
    <row r="119" spans="1:1024" ht="31.2" customHeight="1" x14ac:dyDescent="0.25">
      <c r="A119" s="55" t="s">
        <v>434</v>
      </c>
      <c r="B119" s="55" t="s">
        <v>631</v>
      </c>
      <c r="AC119" s="55" t="s">
        <v>362</v>
      </c>
    </row>
    <row r="120" spans="1:1024" ht="31.2" customHeight="1" x14ac:dyDescent="0.25">
      <c r="A120" s="55" t="s">
        <v>641</v>
      </c>
      <c r="B120" s="55" t="s">
        <v>294</v>
      </c>
      <c r="AC120" s="55" t="s">
        <v>292</v>
      </c>
      <c r="AD120" s="55" t="s">
        <v>424</v>
      </c>
    </row>
    <row r="121" spans="1:1024" ht="31.2" customHeight="1" x14ac:dyDescent="0.25">
      <c r="A121" s="55" t="s">
        <v>636</v>
      </c>
      <c r="B121" s="55" t="s">
        <v>294</v>
      </c>
      <c r="C121" s="55" t="s">
        <v>634</v>
      </c>
      <c r="D121" s="55" t="s">
        <v>637</v>
      </c>
      <c r="E121" s="55" t="s">
        <v>638</v>
      </c>
      <c r="G121" s="55" t="s">
        <v>3645</v>
      </c>
      <c r="H121" s="55" t="s">
        <v>295</v>
      </c>
      <c r="I121" s="55" t="s">
        <v>3645</v>
      </c>
      <c r="J121" s="55" t="s">
        <v>295</v>
      </c>
      <c r="K121" s="55" t="s">
        <v>3645</v>
      </c>
      <c r="L121" s="55" t="s">
        <v>295</v>
      </c>
      <c r="M121" s="55" t="s">
        <v>333</v>
      </c>
      <c r="N121" s="55" t="s">
        <v>295</v>
      </c>
      <c r="O121" s="55" t="s">
        <v>292</v>
      </c>
      <c r="P121" s="55" t="s">
        <v>295</v>
      </c>
      <c r="Q121" s="55" t="s">
        <v>292</v>
      </c>
      <c r="R121" s="55" t="s">
        <v>295</v>
      </c>
      <c r="S121" s="55" t="s">
        <v>292</v>
      </c>
      <c r="T121" s="55" t="s">
        <v>295</v>
      </c>
      <c r="U121" s="55" t="s">
        <v>292</v>
      </c>
      <c r="V121" s="55" t="s">
        <v>295</v>
      </c>
      <c r="W121" s="55" t="s">
        <v>292</v>
      </c>
      <c r="X121" s="55" t="s">
        <v>295</v>
      </c>
      <c r="Y121" s="55" t="s">
        <v>292</v>
      </c>
      <c r="Z121" s="55" t="s">
        <v>640</v>
      </c>
      <c r="AA121" s="55" t="s">
        <v>292</v>
      </c>
      <c r="AB121" s="55" t="s">
        <v>295</v>
      </c>
      <c r="AC121" s="55" t="s">
        <v>292</v>
      </c>
      <c r="AE121" s="55" t="s">
        <v>292</v>
      </c>
      <c r="AF121" s="55" t="s">
        <v>295</v>
      </c>
      <c r="AG121" s="55" t="s">
        <v>295</v>
      </c>
      <c r="AH121" s="55" t="s">
        <v>292</v>
      </c>
      <c r="AI121" s="55" t="s">
        <v>319</v>
      </c>
      <c r="AK121" s="55" t="s">
        <v>639</v>
      </c>
      <c r="AL121" s="55" t="s">
        <v>318</v>
      </c>
      <c r="AM121" s="55" t="s">
        <v>301</v>
      </c>
      <c r="AN121" s="55">
        <v>84321</v>
      </c>
    </row>
    <row r="122" spans="1:1024" ht="31.2" customHeight="1" x14ac:dyDescent="0.25">
      <c r="A122" s="55" t="s">
        <v>632</v>
      </c>
      <c r="B122" s="55" t="s">
        <v>294</v>
      </c>
      <c r="M122" s="55" t="s">
        <v>333</v>
      </c>
    </row>
    <row r="123" spans="1:1024" ht="31.2" customHeight="1" x14ac:dyDescent="0.25">
      <c r="A123" s="55" t="s">
        <v>632</v>
      </c>
      <c r="B123" s="55" t="s">
        <v>294</v>
      </c>
      <c r="Q123" s="55" t="s">
        <v>292</v>
      </c>
      <c r="S123" s="55" t="s">
        <v>362</v>
      </c>
      <c r="AC123" s="55" t="s">
        <v>292</v>
      </c>
    </row>
    <row r="124" spans="1:1024" ht="31.2" customHeight="1" x14ac:dyDescent="0.25">
      <c r="A124" s="55" t="s">
        <v>633</v>
      </c>
      <c r="B124" s="55" t="s">
        <v>294</v>
      </c>
      <c r="D124" s="55" t="s">
        <v>634</v>
      </c>
      <c r="O124" s="55" t="s">
        <v>344</v>
      </c>
      <c r="AK124" s="55" t="s">
        <v>635</v>
      </c>
    </row>
    <row r="125" spans="1:1024" ht="31.2" customHeight="1" x14ac:dyDescent="0.25">
      <c r="A125" s="55" t="s">
        <v>648</v>
      </c>
      <c r="B125" s="55" t="s">
        <v>643</v>
      </c>
      <c r="AE125" s="60" t="s">
        <v>362</v>
      </c>
      <c r="AK125" s="55" t="s">
        <v>649</v>
      </c>
    </row>
    <row r="126" spans="1:1024" ht="31.2" customHeight="1" x14ac:dyDescent="0.25">
      <c r="A126" s="55" t="s">
        <v>642</v>
      </c>
      <c r="B126" s="55" t="s">
        <v>643</v>
      </c>
      <c r="C126" s="55" t="s">
        <v>644</v>
      </c>
      <c r="D126" s="55" t="s">
        <v>645</v>
      </c>
      <c r="E126" s="55" t="s">
        <v>646</v>
      </c>
      <c r="G126" s="55" t="s">
        <v>362</v>
      </c>
      <c r="Q126" s="55" t="s">
        <v>362</v>
      </c>
      <c r="R126" s="55" t="s">
        <v>295</v>
      </c>
      <c r="S126" s="55" t="s">
        <v>362</v>
      </c>
      <c r="T126" s="55" t="s">
        <v>295</v>
      </c>
      <c r="U126" s="55" t="s">
        <v>362</v>
      </c>
      <c r="W126" s="55" t="s">
        <v>362</v>
      </c>
      <c r="Y126" s="55" t="s">
        <v>362</v>
      </c>
      <c r="AA126" s="55" t="s">
        <v>362</v>
      </c>
      <c r="AE126" s="55" t="s">
        <v>362</v>
      </c>
      <c r="AH126" s="55" t="s">
        <v>362</v>
      </c>
      <c r="AK126" s="55" t="s">
        <v>647</v>
      </c>
      <c r="AL126" s="55" t="s">
        <v>390</v>
      </c>
      <c r="AM126" s="55" t="s">
        <v>301</v>
      </c>
      <c r="AN126" s="55">
        <v>84335</v>
      </c>
    </row>
    <row r="127" spans="1:1024" ht="31.2" customHeight="1" x14ac:dyDescent="0.25">
      <c r="A127" s="73" t="s">
        <v>642</v>
      </c>
      <c r="B127" s="73" t="s">
        <v>643</v>
      </c>
      <c r="C127" s="73"/>
      <c r="D127" s="73"/>
      <c r="E127" s="73"/>
      <c r="F127" s="73"/>
      <c r="G127" s="73"/>
      <c r="H127" s="73"/>
      <c r="I127" s="73" t="s">
        <v>362</v>
      </c>
      <c r="J127" s="73"/>
      <c r="K127" s="73" t="s">
        <v>362</v>
      </c>
      <c r="L127" s="73"/>
    </row>
    <row r="128" spans="1:1024" ht="31.2" customHeight="1" x14ac:dyDescent="0.3">
      <c r="A128" s="60" t="s">
        <v>3698</v>
      </c>
      <c r="B128" s="60" t="s">
        <v>3699</v>
      </c>
      <c r="E128" s="222" t="s">
        <v>3700</v>
      </c>
      <c r="G128" s="55" t="s">
        <v>344</v>
      </c>
      <c r="P128" s="60"/>
      <c r="Q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K128" s="60"/>
      <c r="AL128" s="71"/>
    </row>
    <row r="129" spans="1:40" ht="31.2" customHeight="1" x14ac:dyDescent="0.3">
      <c r="A129" s="60" t="s">
        <v>936</v>
      </c>
      <c r="B129" s="60" t="s">
        <v>3699</v>
      </c>
      <c r="E129" s="222" t="s">
        <v>3700</v>
      </c>
      <c r="G129" s="55" t="s">
        <v>344</v>
      </c>
      <c r="P129" s="60"/>
      <c r="Q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K129" s="60"/>
      <c r="AL129" s="71"/>
    </row>
    <row r="130" spans="1:40" ht="31.2" customHeight="1" x14ac:dyDescent="0.25">
      <c r="A130" s="55" t="s">
        <v>434</v>
      </c>
      <c r="B130" s="55" t="s">
        <v>650</v>
      </c>
      <c r="AE130" s="55" t="s">
        <v>344</v>
      </c>
      <c r="AH130" s="55" t="s">
        <v>344</v>
      </c>
      <c r="AI130" s="55" t="s">
        <v>319</v>
      </c>
      <c r="AK130" s="55" t="s">
        <v>651</v>
      </c>
      <c r="AL130" s="55" t="s">
        <v>318</v>
      </c>
      <c r="AM130" s="55" t="s">
        <v>301</v>
      </c>
      <c r="AN130" s="55">
        <v>84321</v>
      </c>
    </row>
    <row r="131" spans="1:40" ht="31.2" customHeight="1" x14ac:dyDescent="0.25">
      <c r="A131" s="55" t="s">
        <v>652</v>
      </c>
      <c r="B131" s="55" t="s">
        <v>653</v>
      </c>
      <c r="C131" s="55" t="s">
        <v>654</v>
      </c>
      <c r="E131" s="55" t="s">
        <v>655</v>
      </c>
      <c r="AK131" s="55" t="s">
        <v>656</v>
      </c>
      <c r="AL131" s="55" t="s">
        <v>390</v>
      </c>
      <c r="AM131" s="55" t="s">
        <v>301</v>
      </c>
      <c r="AN131" s="55">
        <v>84335</v>
      </c>
    </row>
    <row r="132" spans="1:40" ht="31.2" customHeight="1" x14ac:dyDescent="0.25">
      <c r="A132" s="55" t="s">
        <v>657</v>
      </c>
      <c r="B132" s="55" t="s">
        <v>658</v>
      </c>
      <c r="E132" s="55" t="s">
        <v>659</v>
      </c>
    </row>
    <row r="133" spans="1:40" ht="31.2" customHeight="1" x14ac:dyDescent="0.25">
      <c r="A133" s="55" t="s">
        <v>660</v>
      </c>
      <c r="B133" s="55" t="s">
        <v>661</v>
      </c>
      <c r="C133" s="55" t="s">
        <v>662</v>
      </c>
    </row>
    <row r="134" spans="1:40" ht="31.2" customHeight="1" x14ac:dyDescent="0.25">
      <c r="A134" s="55" t="s">
        <v>663</v>
      </c>
      <c r="B134" s="55" t="s">
        <v>664</v>
      </c>
      <c r="C134" s="55" t="s">
        <v>665</v>
      </c>
      <c r="D134" s="55" t="s">
        <v>666</v>
      </c>
      <c r="E134" s="55" t="s">
        <v>667</v>
      </c>
      <c r="N134" s="55" t="s">
        <v>295</v>
      </c>
      <c r="O134" s="55" t="s">
        <v>287</v>
      </c>
      <c r="P134" s="55" t="s">
        <v>295</v>
      </c>
      <c r="Q134" s="55" t="s">
        <v>287</v>
      </c>
      <c r="Y134" s="55" t="s">
        <v>344</v>
      </c>
      <c r="AK134" s="55" t="s">
        <v>668</v>
      </c>
      <c r="AL134" s="55" t="s">
        <v>397</v>
      </c>
      <c r="AM134" s="55" t="s">
        <v>301</v>
      </c>
      <c r="AN134" s="55">
        <v>84332</v>
      </c>
    </row>
    <row r="135" spans="1:40" ht="31.2" customHeight="1" x14ac:dyDescent="0.25">
      <c r="A135" s="55" t="s">
        <v>663</v>
      </c>
      <c r="B135" s="55" t="s">
        <v>669</v>
      </c>
    </row>
    <row r="136" spans="1:40" ht="31.2" customHeight="1" x14ac:dyDescent="0.25">
      <c r="A136" s="55" t="s">
        <v>663</v>
      </c>
      <c r="B136" s="55" t="s">
        <v>670</v>
      </c>
    </row>
    <row r="137" spans="1:40" ht="31.2" customHeight="1" x14ac:dyDescent="0.25">
      <c r="A137" s="55" t="s">
        <v>663</v>
      </c>
      <c r="B137" s="55" t="s">
        <v>671</v>
      </c>
    </row>
    <row r="138" spans="1:40" ht="31.2" customHeight="1" x14ac:dyDescent="0.25">
      <c r="A138" s="55" t="s">
        <v>672</v>
      </c>
      <c r="B138" s="55" t="s">
        <v>673</v>
      </c>
      <c r="D138" s="55" t="s">
        <v>674</v>
      </c>
      <c r="E138" s="55" t="s">
        <v>675</v>
      </c>
      <c r="AK138" s="55" t="s">
        <v>676</v>
      </c>
      <c r="AL138" s="55" t="s">
        <v>318</v>
      </c>
      <c r="AM138" s="55" t="s">
        <v>301</v>
      </c>
      <c r="AN138" s="55">
        <v>84321</v>
      </c>
    </row>
    <row r="139" spans="1:40" ht="31.2" customHeight="1" x14ac:dyDescent="0.25">
      <c r="A139" s="55" t="s">
        <v>697</v>
      </c>
      <c r="B139" s="55" t="s">
        <v>696</v>
      </c>
      <c r="M139" s="55" t="s">
        <v>333</v>
      </c>
    </row>
    <row r="140" spans="1:40" ht="31.2" customHeight="1" x14ac:dyDescent="0.25">
      <c r="A140" s="55" t="s">
        <v>695</v>
      </c>
      <c r="B140" s="55" t="s">
        <v>696</v>
      </c>
      <c r="M140" s="55" t="s">
        <v>333</v>
      </c>
    </row>
    <row r="141" spans="1:40" ht="31.2" customHeight="1" x14ac:dyDescent="0.25">
      <c r="A141" s="55" t="s">
        <v>677</v>
      </c>
      <c r="B141" s="55" t="s">
        <v>678</v>
      </c>
      <c r="D141" s="55" t="s">
        <v>679</v>
      </c>
      <c r="E141" s="55" t="s">
        <v>680</v>
      </c>
      <c r="W141" s="55" t="s">
        <v>333</v>
      </c>
    </row>
    <row r="142" spans="1:40" ht="31.2" customHeight="1" x14ac:dyDescent="0.25">
      <c r="A142" s="73" t="s">
        <v>296</v>
      </c>
      <c r="B142" s="73" t="s">
        <v>1188</v>
      </c>
      <c r="C142" s="73"/>
      <c r="D142" s="73"/>
      <c r="E142" s="73"/>
      <c r="F142" s="73"/>
      <c r="G142" s="73"/>
      <c r="H142" s="73"/>
      <c r="I142" s="73"/>
      <c r="J142" s="73"/>
      <c r="K142" s="73" t="s">
        <v>362</v>
      </c>
      <c r="L142" s="73"/>
    </row>
    <row r="143" spans="1:40" ht="31.2" customHeight="1" x14ac:dyDescent="0.25">
      <c r="A143" s="55" t="s">
        <v>296</v>
      </c>
      <c r="B143" s="55" t="s">
        <v>681</v>
      </c>
      <c r="C143" s="55" t="s">
        <v>682</v>
      </c>
      <c r="E143" s="55" t="s">
        <v>683</v>
      </c>
      <c r="Y143" s="55" t="s">
        <v>362</v>
      </c>
      <c r="AA143" s="55" t="s">
        <v>333</v>
      </c>
      <c r="AC143" s="60" t="s">
        <v>362</v>
      </c>
      <c r="AE143" s="60"/>
      <c r="AK143" s="55" t="s">
        <v>684</v>
      </c>
      <c r="AL143" s="55" t="s">
        <v>390</v>
      </c>
      <c r="AM143" s="55" t="s">
        <v>301</v>
      </c>
      <c r="AN143" s="55">
        <v>84335</v>
      </c>
    </row>
    <row r="144" spans="1:40" ht="31.2" customHeight="1" x14ac:dyDescent="0.25">
      <c r="A144" s="55" t="s">
        <v>685</v>
      </c>
      <c r="B144" s="55" t="s">
        <v>686</v>
      </c>
      <c r="E144" s="55" t="s">
        <v>3666</v>
      </c>
      <c r="G144" s="55" t="s">
        <v>333</v>
      </c>
      <c r="AC144" s="55" t="s">
        <v>292</v>
      </c>
    </row>
    <row r="145" spans="1:1024" ht="31.2" customHeight="1" x14ac:dyDescent="0.25">
      <c r="A145" s="55" t="s">
        <v>685</v>
      </c>
      <c r="B145" s="55" t="s">
        <v>686</v>
      </c>
      <c r="M145" s="55" t="s">
        <v>333</v>
      </c>
    </row>
    <row r="146" spans="1:1024" ht="31.2" customHeight="1" x14ac:dyDescent="0.25">
      <c r="A146" s="55" t="s">
        <v>441</v>
      </c>
      <c r="B146" s="55" t="s">
        <v>687</v>
      </c>
      <c r="W146" s="55" t="s">
        <v>292</v>
      </c>
      <c r="AL146" s="55" t="s">
        <v>318</v>
      </c>
      <c r="AM146" s="55" t="s">
        <v>301</v>
      </c>
      <c r="AN146" s="55">
        <v>84321</v>
      </c>
    </row>
    <row r="147" spans="1:1024" ht="31.2" customHeight="1" x14ac:dyDescent="0.25">
      <c r="A147" s="55" t="s">
        <v>611</v>
      </c>
      <c r="B147" s="55" t="s">
        <v>688</v>
      </c>
      <c r="C147" s="55" t="s">
        <v>689</v>
      </c>
      <c r="D147" s="55" t="s">
        <v>690</v>
      </c>
      <c r="E147" s="55" t="s">
        <v>691</v>
      </c>
      <c r="P147" s="55" t="s">
        <v>295</v>
      </c>
      <c r="Q147" s="55" t="s">
        <v>362</v>
      </c>
      <c r="R147" s="55" t="s">
        <v>295</v>
      </c>
      <c r="S147" s="55" t="s">
        <v>362</v>
      </c>
      <c r="T147" s="55" t="s">
        <v>295</v>
      </c>
      <c r="U147" s="55" t="s">
        <v>362</v>
      </c>
      <c r="W147" s="55" t="s">
        <v>362</v>
      </c>
      <c r="X147" s="55" t="s">
        <v>295</v>
      </c>
      <c r="Y147" s="55" t="s">
        <v>333</v>
      </c>
      <c r="Z147" s="55" t="s">
        <v>295</v>
      </c>
      <c r="AA147" s="55" t="s">
        <v>362</v>
      </c>
      <c r="AC147" s="60" t="s">
        <v>362</v>
      </c>
      <c r="AE147" s="55" t="s">
        <v>287</v>
      </c>
      <c r="AH147" s="55" t="s">
        <v>324</v>
      </c>
      <c r="AI147" s="55" t="s">
        <v>337</v>
      </c>
      <c r="AK147" s="55" t="s">
        <v>692</v>
      </c>
      <c r="AL147" s="55" t="s">
        <v>406</v>
      </c>
      <c r="AM147" s="55" t="s">
        <v>301</v>
      </c>
      <c r="AN147" s="55">
        <v>84341</v>
      </c>
    </row>
    <row r="148" spans="1:1024" ht="31.2" customHeight="1" x14ac:dyDescent="0.25">
      <c r="A148" s="55" t="s">
        <v>611</v>
      </c>
      <c r="B148" s="55" t="s">
        <v>688</v>
      </c>
      <c r="E148" s="55" t="s">
        <v>691</v>
      </c>
      <c r="F148" s="55" t="s">
        <v>295</v>
      </c>
      <c r="G148" s="55" t="s">
        <v>362</v>
      </c>
      <c r="H148" s="55" t="s">
        <v>295</v>
      </c>
      <c r="I148" s="55" t="s">
        <v>362</v>
      </c>
      <c r="J148" s="55" t="s">
        <v>295</v>
      </c>
      <c r="K148" s="55" t="s">
        <v>362</v>
      </c>
      <c r="L148" s="55" t="s">
        <v>295</v>
      </c>
      <c r="M148" s="55" t="s">
        <v>324</v>
      </c>
    </row>
    <row r="149" spans="1:1024" ht="31.2" customHeight="1" x14ac:dyDescent="0.25">
      <c r="A149" s="55" t="s">
        <v>693</v>
      </c>
      <c r="B149" s="55" t="s">
        <v>694</v>
      </c>
      <c r="AH149" s="55" t="s">
        <v>292</v>
      </c>
      <c r="AI149" s="55" t="s">
        <v>337</v>
      </c>
      <c r="AM149" s="55" t="s">
        <v>301</v>
      </c>
    </row>
    <row r="150" spans="1:1024" ht="31.2" customHeight="1" x14ac:dyDescent="0.25">
      <c r="A150" s="55" t="s">
        <v>698</v>
      </c>
      <c r="B150" s="55" t="s">
        <v>699</v>
      </c>
      <c r="C150" s="55" t="s">
        <v>700</v>
      </c>
      <c r="E150" s="55" t="s">
        <v>701</v>
      </c>
      <c r="J150" s="55" t="s">
        <v>295</v>
      </c>
      <c r="K150" s="55" t="s">
        <v>371</v>
      </c>
      <c r="M150" s="55" t="s">
        <v>371</v>
      </c>
      <c r="N150" s="55" t="s">
        <v>295</v>
      </c>
      <c r="O150" s="55" t="s">
        <v>371</v>
      </c>
      <c r="R150" s="55" t="s">
        <v>295</v>
      </c>
      <c r="S150" s="55" t="s">
        <v>371</v>
      </c>
      <c r="V150" s="55" t="s">
        <v>295</v>
      </c>
      <c r="W150" s="55" t="s">
        <v>311</v>
      </c>
      <c r="X150" s="55" t="s">
        <v>295</v>
      </c>
      <c r="Y150" s="55" t="s">
        <v>311</v>
      </c>
      <c r="Z150" s="55" t="s">
        <v>295</v>
      </c>
      <c r="AA150" s="55" t="s">
        <v>311</v>
      </c>
      <c r="AC150" s="55" t="s">
        <v>311</v>
      </c>
      <c r="AE150" s="55" t="s">
        <v>311</v>
      </c>
      <c r="AH150" s="55" t="s">
        <v>311</v>
      </c>
      <c r="AI150" s="55" t="s">
        <v>319</v>
      </c>
      <c r="AK150" s="55" t="s">
        <v>702</v>
      </c>
      <c r="AL150" s="55" t="s">
        <v>318</v>
      </c>
      <c r="AM150" s="55" t="s">
        <v>301</v>
      </c>
      <c r="AN150" s="55">
        <v>84321</v>
      </c>
    </row>
    <row r="151" spans="1:1024" ht="31.2" customHeight="1" x14ac:dyDescent="0.3">
      <c r="A151" s="60" t="s">
        <v>3728</v>
      </c>
      <c r="B151" s="60" t="s">
        <v>3729</v>
      </c>
      <c r="E151" s="222" t="s">
        <v>3730</v>
      </c>
      <c r="G151" s="55" t="s">
        <v>344</v>
      </c>
      <c r="P151" s="60"/>
      <c r="Q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K151" s="60"/>
      <c r="AL151" s="71"/>
    </row>
    <row r="152" spans="1:1024" ht="31.2" customHeight="1" x14ac:dyDescent="0.3">
      <c r="A152" s="60" t="s">
        <v>3686</v>
      </c>
      <c r="B152" s="60" t="s">
        <v>3685</v>
      </c>
      <c r="E152" s="222" t="s">
        <v>3689</v>
      </c>
      <c r="G152" s="55" t="s">
        <v>344</v>
      </c>
      <c r="P152" s="60"/>
      <c r="Q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K152" s="60"/>
      <c r="AL152" s="71"/>
    </row>
    <row r="153" spans="1:1024" ht="31.2" customHeight="1" x14ac:dyDescent="0.3">
      <c r="A153" s="60" t="s">
        <v>3684</v>
      </c>
      <c r="B153" s="60" t="s">
        <v>3685</v>
      </c>
      <c r="E153" s="222" t="s">
        <v>3689</v>
      </c>
      <c r="G153" s="55" t="s">
        <v>344</v>
      </c>
      <c r="P153" s="60"/>
      <c r="Q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K153" s="60"/>
      <c r="AL153" s="71"/>
    </row>
    <row r="154" spans="1:1024" ht="31.2" customHeight="1" x14ac:dyDescent="0.25">
      <c r="A154" s="55" t="s">
        <v>705</v>
      </c>
      <c r="B154" s="55" t="s">
        <v>704</v>
      </c>
      <c r="O154" s="55" t="s">
        <v>287</v>
      </c>
    </row>
    <row r="155" spans="1:1024" ht="31.2" customHeight="1" x14ac:dyDescent="0.25">
      <c r="A155" s="55" t="s">
        <v>703</v>
      </c>
      <c r="B155" s="55" t="s">
        <v>704</v>
      </c>
      <c r="O155" s="55" t="s">
        <v>287</v>
      </c>
    </row>
    <row r="156" spans="1:1024" ht="31.2" customHeight="1" x14ac:dyDescent="0.25">
      <c r="A156" s="55" t="s">
        <v>706</v>
      </c>
      <c r="B156" s="55" t="s">
        <v>704</v>
      </c>
      <c r="O156" s="55" t="s">
        <v>287</v>
      </c>
    </row>
    <row r="157" spans="1:1024" ht="31.2" customHeight="1" x14ac:dyDescent="0.25">
      <c r="A157" s="55" t="s">
        <v>711</v>
      </c>
      <c r="B157" s="55" t="s">
        <v>708</v>
      </c>
      <c r="W157" s="55" t="s">
        <v>292</v>
      </c>
      <c r="AC157" s="55" t="s">
        <v>292</v>
      </c>
    </row>
    <row r="158" spans="1:1024" ht="31.2" customHeight="1" x14ac:dyDescent="0.25">
      <c r="A158" s="55" t="s">
        <v>707</v>
      </c>
      <c r="B158" s="55" t="s">
        <v>708</v>
      </c>
      <c r="E158" s="55" t="s">
        <v>709</v>
      </c>
      <c r="Q158" s="55" t="s">
        <v>371</v>
      </c>
      <c r="W158" s="55" t="s">
        <v>292</v>
      </c>
      <c r="Y158" s="55" t="s">
        <v>292</v>
      </c>
      <c r="AC158" s="55" t="s">
        <v>292</v>
      </c>
      <c r="AE158" s="55" t="s">
        <v>292</v>
      </c>
      <c r="AK158" s="55" t="s">
        <v>710</v>
      </c>
      <c r="AL158" s="55" t="s">
        <v>318</v>
      </c>
      <c r="AM158" s="55" t="s">
        <v>301</v>
      </c>
      <c r="AN158" s="55">
        <v>84321</v>
      </c>
    </row>
    <row r="159" spans="1:1024" ht="31.2" customHeight="1" x14ac:dyDescent="0.25">
      <c r="A159" s="55" t="s">
        <v>707</v>
      </c>
      <c r="B159" s="55" t="s">
        <v>708</v>
      </c>
      <c r="D159" s="55" t="s">
        <v>721</v>
      </c>
      <c r="E159" s="55" t="s">
        <v>709</v>
      </c>
      <c r="M159" s="55" t="s">
        <v>284</v>
      </c>
      <c r="O159" s="55" t="s">
        <v>284</v>
      </c>
      <c r="R159" s="55" t="s">
        <v>710</v>
      </c>
      <c r="S159" s="55" t="s">
        <v>318</v>
      </c>
      <c r="AJ159" s="55" t="s">
        <v>301</v>
      </c>
    </row>
    <row r="160" spans="1:1024" s="64" customFormat="1" ht="31.2" customHeight="1" x14ac:dyDescent="0.25">
      <c r="A160" s="55" t="s">
        <v>712</v>
      </c>
      <c r="B160" s="55" t="s">
        <v>713</v>
      </c>
      <c r="C160" s="55" t="s">
        <v>714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 t="s">
        <v>715</v>
      </c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  <c r="HG160" s="55"/>
      <c r="HH160" s="55"/>
      <c r="HI160" s="55"/>
      <c r="HJ160" s="55"/>
      <c r="HK160" s="55"/>
      <c r="HL160" s="55"/>
      <c r="HM160" s="55"/>
      <c r="HN160" s="55"/>
      <c r="HO160" s="55"/>
      <c r="HP160" s="55"/>
      <c r="HQ160" s="55"/>
      <c r="HR160" s="55"/>
      <c r="HS160" s="55"/>
      <c r="HT160" s="55"/>
      <c r="HU160" s="55"/>
      <c r="HV160" s="55"/>
      <c r="HW160" s="55"/>
      <c r="HX160" s="55"/>
      <c r="HY160" s="55"/>
      <c r="HZ160" s="55"/>
      <c r="IA160" s="55"/>
      <c r="IB160" s="55"/>
      <c r="IC160" s="55"/>
      <c r="ID160" s="55"/>
      <c r="IE160" s="55"/>
      <c r="IF160" s="55"/>
      <c r="IG160" s="55"/>
      <c r="IH160" s="55"/>
      <c r="II160" s="55"/>
      <c r="IJ160" s="55"/>
      <c r="IK160" s="55"/>
      <c r="IL160" s="55"/>
      <c r="IM160" s="55"/>
      <c r="IN160" s="55"/>
      <c r="IO160" s="55"/>
      <c r="IP160" s="55"/>
      <c r="IQ160" s="55"/>
      <c r="IR160" s="55"/>
      <c r="IS160" s="55"/>
      <c r="IT160" s="55"/>
      <c r="IU160" s="55"/>
      <c r="IV160" s="55"/>
      <c r="IW160" s="55"/>
      <c r="IX160" s="55"/>
      <c r="IY160" s="55"/>
      <c r="IZ160" s="55"/>
      <c r="JA160" s="55"/>
      <c r="JB160" s="55"/>
      <c r="JC160" s="55"/>
      <c r="JD160" s="55"/>
      <c r="JE160" s="55"/>
      <c r="JF160" s="55"/>
      <c r="JG160" s="55"/>
      <c r="JH160" s="55"/>
      <c r="JI160" s="55"/>
      <c r="JJ160" s="55"/>
      <c r="JK160" s="55"/>
      <c r="JL160" s="55"/>
      <c r="JM160" s="55"/>
      <c r="JN160" s="55"/>
      <c r="JO160" s="55"/>
      <c r="JP160" s="55"/>
      <c r="JQ160" s="55"/>
      <c r="JR160" s="55"/>
      <c r="JS160" s="55"/>
      <c r="JT160" s="55"/>
      <c r="JU160" s="55"/>
      <c r="JV160" s="55"/>
      <c r="JW160" s="55"/>
      <c r="JX160" s="55"/>
      <c r="JY160" s="55"/>
      <c r="JZ160" s="55"/>
      <c r="KA160" s="55"/>
      <c r="KB160" s="55"/>
      <c r="KC160" s="55"/>
      <c r="KD160" s="55"/>
      <c r="KE160" s="55"/>
      <c r="KF160" s="55"/>
      <c r="KG160" s="55"/>
      <c r="KH160" s="55"/>
      <c r="KI160" s="55"/>
      <c r="KJ160" s="55"/>
      <c r="KK160" s="55"/>
      <c r="KL160" s="55"/>
      <c r="KM160" s="55"/>
      <c r="KN160" s="55"/>
      <c r="KO160" s="55"/>
      <c r="KP160" s="55"/>
      <c r="KQ160" s="55"/>
      <c r="KR160" s="55"/>
      <c r="KS160" s="55"/>
      <c r="KT160" s="55"/>
      <c r="KU160" s="55"/>
      <c r="KV160" s="55"/>
      <c r="KW160" s="55"/>
      <c r="KX160" s="55"/>
      <c r="KY160" s="55"/>
      <c r="KZ160" s="55"/>
      <c r="LA160" s="55"/>
      <c r="LB160" s="55"/>
      <c r="LC160" s="55"/>
      <c r="LD160" s="55"/>
      <c r="LE160" s="55"/>
      <c r="LF160" s="55"/>
      <c r="LG160" s="55"/>
      <c r="LH160" s="55"/>
      <c r="LI160" s="55"/>
      <c r="LJ160" s="55"/>
      <c r="LK160" s="55"/>
      <c r="LL160" s="55"/>
      <c r="LM160" s="55"/>
      <c r="LN160" s="55"/>
      <c r="LO160" s="55"/>
      <c r="LP160" s="55"/>
      <c r="LQ160" s="55"/>
      <c r="LR160" s="55"/>
      <c r="LS160" s="55"/>
      <c r="LT160" s="55"/>
      <c r="LU160" s="55"/>
      <c r="LV160" s="55"/>
      <c r="LW160" s="55"/>
      <c r="LX160" s="55"/>
      <c r="LY160" s="55"/>
      <c r="LZ160" s="55"/>
      <c r="MA160" s="55"/>
      <c r="MB160" s="55"/>
      <c r="MC160" s="55"/>
      <c r="MD160" s="55"/>
      <c r="ME160" s="55"/>
      <c r="MF160" s="55"/>
      <c r="MG160" s="55"/>
      <c r="MH160" s="55"/>
      <c r="MI160" s="55"/>
      <c r="MJ160" s="55"/>
      <c r="MK160" s="55"/>
      <c r="ML160" s="55"/>
      <c r="MM160" s="55"/>
      <c r="MN160" s="55"/>
      <c r="MO160" s="55"/>
      <c r="MP160" s="55"/>
      <c r="MQ160" s="55"/>
      <c r="MR160" s="55"/>
      <c r="MS160" s="55"/>
      <c r="MT160" s="55"/>
      <c r="MU160" s="55"/>
      <c r="MV160" s="55"/>
      <c r="MW160" s="55"/>
      <c r="MX160" s="55"/>
      <c r="MY160" s="55"/>
      <c r="MZ160" s="55"/>
      <c r="NA160" s="55"/>
      <c r="NB160" s="55"/>
      <c r="NC160" s="55"/>
      <c r="ND160" s="55"/>
      <c r="NE160" s="55"/>
      <c r="NF160" s="55"/>
      <c r="NG160" s="55"/>
      <c r="NH160" s="55"/>
      <c r="NI160" s="55"/>
      <c r="NJ160" s="55"/>
      <c r="NK160" s="55"/>
      <c r="NL160" s="55"/>
      <c r="NM160" s="55"/>
      <c r="NN160" s="55"/>
      <c r="NO160" s="55"/>
      <c r="NP160" s="55"/>
      <c r="NQ160" s="55"/>
      <c r="NR160" s="55"/>
      <c r="NS160" s="55"/>
      <c r="NT160" s="55"/>
      <c r="NU160" s="55"/>
      <c r="NV160" s="55"/>
      <c r="NW160" s="55"/>
      <c r="NX160" s="55"/>
      <c r="NY160" s="55"/>
      <c r="NZ160" s="55"/>
      <c r="OA160" s="55"/>
      <c r="OB160" s="55"/>
      <c r="OC160" s="55"/>
      <c r="OD160" s="55"/>
      <c r="OE160" s="55"/>
      <c r="OF160" s="55"/>
      <c r="OG160" s="55"/>
      <c r="OH160" s="55"/>
      <c r="OI160" s="55"/>
      <c r="OJ160" s="55"/>
      <c r="OK160" s="55"/>
      <c r="OL160" s="55"/>
      <c r="OM160" s="55"/>
      <c r="ON160" s="55"/>
      <c r="OO160" s="55"/>
      <c r="OP160" s="55"/>
      <c r="OQ160" s="55"/>
      <c r="OR160" s="55"/>
      <c r="OS160" s="55"/>
      <c r="OT160" s="55"/>
      <c r="OU160" s="55"/>
      <c r="OV160" s="55"/>
      <c r="OW160" s="55"/>
      <c r="OX160" s="55"/>
      <c r="OY160" s="55"/>
      <c r="OZ160" s="55"/>
      <c r="PA160" s="55"/>
      <c r="PB160" s="55"/>
      <c r="PC160" s="55"/>
      <c r="PD160" s="55"/>
      <c r="PE160" s="55"/>
      <c r="PF160" s="55"/>
      <c r="PG160" s="55"/>
      <c r="PH160" s="55"/>
      <c r="PI160" s="55"/>
      <c r="PJ160" s="55"/>
      <c r="PK160" s="55"/>
      <c r="PL160" s="55"/>
      <c r="PM160" s="55"/>
      <c r="PN160" s="55"/>
      <c r="PO160" s="55"/>
      <c r="PP160" s="55"/>
      <c r="PQ160" s="55"/>
      <c r="PR160" s="55"/>
      <c r="PS160" s="55"/>
      <c r="PT160" s="55"/>
      <c r="PU160" s="55"/>
      <c r="PV160" s="55"/>
      <c r="PW160" s="55"/>
      <c r="PX160" s="55"/>
      <c r="PY160" s="55"/>
      <c r="PZ160" s="55"/>
      <c r="QA160" s="55"/>
      <c r="QB160" s="55"/>
      <c r="QC160" s="55"/>
      <c r="QD160" s="55"/>
      <c r="QE160" s="55"/>
      <c r="QF160" s="55"/>
      <c r="QG160" s="55"/>
      <c r="QH160" s="55"/>
      <c r="QI160" s="55"/>
      <c r="QJ160" s="55"/>
      <c r="QK160" s="55"/>
      <c r="QL160" s="55"/>
      <c r="QM160" s="55"/>
      <c r="QN160" s="55"/>
      <c r="QO160" s="55"/>
      <c r="QP160" s="55"/>
      <c r="QQ160" s="55"/>
      <c r="QR160" s="55"/>
      <c r="QS160" s="55"/>
      <c r="QT160" s="55"/>
      <c r="QU160" s="55"/>
      <c r="QV160" s="55"/>
      <c r="QW160" s="55"/>
      <c r="QX160" s="55"/>
      <c r="QY160" s="55"/>
      <c r="QZ160" s="55"/>
      <c r="RA160" s="55"/>
      <c r="RB160" s="55"/>
      <c r="RC160" s="55"/>
      <c r="RD160" s="55"/>
      <c r="RE160" s="55"/>
      <c r="RF160" s="55"/>
      <c r="RG160" s="55"/>
      <c r="RH160" s="55"/>
      <c r="RI160" s="55"/>
      <c r="RJ160" s="55"/>
      <c r="RK160" s="55"/>
      <c r="RL160" s="55"/>
      <c r="RM160" s="55"/>
      <c r="RN160" s="55"/>
      <c r="RO160" s="55"/>
      <c r="RP160" s="55"/>
      <c r="RQ160" s="55"/>
      <c r="RR160" s="55"/>
      <c r="RS160" s="55"/>
      <c r="RT160" s="55"/>
      <c r="RU160" s="55"/>
      <c r="RV160" s="55"/>
      <c r="RW160" s="55"/>
      <c r="RX160" s="55"/>
      <c r="RY160" s="55"/>
      <c r="RZ160" s="55"/>
      <c r="SA160" s="55"/>
      <c r="SB160" s="55"/>
      <c r="SC160" s="55"/>
      <c r="SD160" s="55"/>
      <c r="SE160" s="55"/>
      <c r="SF160" s="55"/>
      <c r="SG160" s="55"/>
      <c r="SH160" s="55"/>
      <c r="SI160" s="55"/>
      <c r="SJ160" s="55"/>
      <c r="SK160" s="55"/>
      <c r="SL160" s="55"/>
      <c r="SM160" s="55"/>
      <c r="SN160" s="55"/>
      <c r="SO160" s="55"/>
      <c r="SP160" s="55"/>
      <c r="SQ160" s="55"/>
      <c r="SR160" s="55"/>
      <c r="SS160" s="55"/>
      <c r="ST160" s="55"/>
      <c r="SU160" s="55"/>
      <c r="SV160" s="55"/>
      <c r="SW160" s="55"/>
      <c r="SX160" s="55"/>
      <c r="SY160" s="55"/>
      <c r="SZ160" s="55"/>
      <c r="TA160" s="55"/>
      <c r="TB160" s="55"/>
      <c r="TC160" s="55"/>
      <c r="TD160" s="55"/>
      <c r="TE160" s="55"/>
      <c r="TF160" s="55"/>
      <c r="TG160" s="55"/>
      <c r="TH160" s="55"/>
      <c r="TI160" s="55"/>
      <c r="TJ160" s="55"/>
      <c r="TK160" s="55"/>
      <c r="TL160" s="55"/>
      <c r="TM160" s="55"/>
      <c r="TN160" s="55"/>
      <c r="TO160" s="55"/>
      <c r="TP160" s="55"/>
      <c r="TQ160" s="55"/>
      <c r="TR160" s="55"/>
      <c r="TS160" s="55"/>
      <c r="TT160" s="55"/>
      <c r="TU160" s="55"/>
      <c r="TV160" s="55"/>
      <c r="TW160" s="55"/>
      <c r="TX160" s="55"/>
      <c r="TY160" s="55"/>
      <c r="TZ160" s="55"/>
      <c r="UA160" s="55"/>
      <c r="UB160" s="55"/>
      <c r="UC160" s="55"/>
      <c r="UD160" s="55"/>
      <c r="UE160" s="55"/>
      <c r="UF160" s="55"/>
      <c r="UG160" s="55"/>
      <c r="UH160" s="55"/>
      <c r="UI160" s="55"/>
      <c r="UJ160" s="55"/>
      <c r="UK160" s="55"/>
      <c r="UL160" s="55"/>
      <c r="UM160" s="55"/>
      <c r="UN160" s="55"/>
      <c r="UO160" s="55"/>
      <c r="UP160" s="55"/>
      <c r="UQ160" s="55"/>
      <c r="UR160" s="55"/>
      <c r="US160" s="55"/>
      <c r="UT160" s="55"/>
      <c r="UU160" s="55"/>
      <c r="UV160" s="55"/>
      <c r="UW160" s="55"/>
      <c r="UX160" s="55"/>
      <c r="UY160" s="55"/>
      <c r="UZ160" s="55"/>
      <c r="VA160" s="55"/>
      <c r="VB160" s="55"/>
      <c r="VC160" s="55"/>
      <c r="VD160" s="55"/>
      <c r="VE160" s="55"/>
      <c r="VF160" s="55"/>
      <c r="VG160" s="55"/>
      <c r="VH160" s="55"/>
      <c r="VI160" s="55"/>
      <c r="VJ160" s="55"/>
      <c r="VK160" s="55"/>
      <c r="VL160" s="55"/>
      <c r="VM160" s="55"/>
      <c r="VN160" s="55"/>
      <c r="VO160" s="55"/>
      <c r="VP160" s="55"/>
      <c r="VQ160" s="55"/>
      <c r="VR160" s="55"/>
      <c r="VS160" s="55"/>
      <c r="VT160" s="55"/>
      <c r="VU160" s="55"/>
      <c r="VV160" s="55"/>
      <c r="VW160" s="55"/>
      <c r="VX160" s="55"/>
      <c r="VY160" s="55"/>
      <c r="VZ160" s="55"/>
      <c r="WA160" s="55"/>
      <c r="WB160" s="55"/>
      <c r="WC160" s="55"/>
      <c r="WD160" s="55"/>
      <c r="WE160" s="55"/>
      <c r="WF160" s="55"/>
      <c r="WG160" s="55"/>
      <c r="WH160" s="55"/>
      <c r="WI160" s="55"/>
      <c r="WJ160" s="55"/>
      <c r="WK160" s="55"/>
      <c r="WL160" s="55"/>
      <c r="WM160" s="55"/>
      <c r="WN160" s="55"/>
      <c r="WO160" s="55"/>
      <c r="WP160" s="55"/>
      <c r="WQ160" s="55"/>
      <c r="WR160" s="55"/>
      <c r="WS160" s="55"/>
      <c r="WT160" s="55"/>
      <c r="WU160" s="55"/>
      <c r="WV160" s="55"/>
      <c r="WW160" s="55"/>
      <c r="WX160" s="55"/>
      <c r="WY160" s="55"/>
      <c r="WZ160" s="55"/>
      <c r="XA160" s="55"/>
      <c r="XB160" s="55"/>
      <c r="XC160" s="55"/>
      <c r="XD160" s="55"/>
      <c r="XE160" s="55"/>
      <c r="XF160" s="55"/>
      <c r="XG160" s="55"/>
      <c r="XH160" s="55"/>
      <c r="XI160" s="55"/>
      <c r="XJ160" s="55"/>
      <c r="XK160" s="55"/>
      <c r="XL160" s="55"/>
      <c r="XM160" s="55"/>
      <c r="XN160" s="55"/>
      <c r="XO160" s="55"/>
      <c r="XP160" s="55"/>
      <c r="XQ160" s="55"/>
      <c r="XR160" s="55"/>
      <c r="XS160" s="55"/>
      <c r="XT160" s="55"/>
      <c r="XU160" s="55"/>
      <c r="XV160" s="55"/>
      <c r="XW160" s="55"/>
      <c r="XX160" s="55"/>
      <c r="XY160" s="55"/>
      <c r="XZ160" s="55"/>
      <c r="YA160" s="55"/>
      <c r="YB160" s="55"/>
      <c r="YC160" s="55"/>
      <c r="YD160" s="55"/>
      <c r="YE160" s="55"/>
      <c r="YF160" s="55"/>
      <c r="YG160" s="55"/>
      <c r="YH160" s="55"/>
      <c r="YI160" s="55"/>
      <c r="YJ160" s="55"/>
      <c r="YK160" s="55"/>
      <c r="YL160" s="55"/>
      <c r="YM160" s="55"/>
      <c r="YN160" s="55"/>
      <c r="YO160" s="55"/>
      <c r="YP160" s="55"/>
      <c r="YQ160" s="55"/>
      <c r="YR160" s="55"/>
      <c r="YS160" s="55"/>
      <c r="YT160" s="55"/>
      <c r="YU160" s="55"/>
      <c r="YV160" s="55"/>
      <c r="YW160" s="55"/>
      <c r="YX160" s="55"/>
      <c r="YY160" s="55"/>
      <c r="YZ160" s="55"/>
      <c r="ZA160" s="55"/>
      <c r="ZB160" s="55"/>
      <c r="ZC160" s="55"/>
      <c r="ZD160" s="55"/>
      <c r="ZE160" s="55"/>
      <c r="ZF160" s="55"/>
      <c r="ZG160" s="55"/>
      <c r="ZH160" s="55"/>
      <c r="ZI160" s="55"/>
      <c r="ZJ160" s="55"/>
      <c r="ZK160" s="55"/>
      <c r="ZL160" s="55"/>
      <c r="ZM160" s="55"/>
      <c r="ZN160" s="55"/>
      <c r="ZO160" s="55"/>
      <c r="ZP160" s="55"/>
      <c r="ZQ160" s="55"/>
      <c r="ZR160" s="55"/>
      <c r="ZS160" s="55"/>
      <c r="ZT160" s="55"/>
      <c r="ZU160" s="55"/>
      <c r="ZV160" s="55"/>
      <c r="ZW160" s="55"/>
      <c r="ZX160" s="55"/>
      <c r="ZY160" s="55"/>
      <c r="ZZ160" s="55"/>
      <c r="AAA160" s="55"/>
      <c r="AAB160" s="55"/>
      <c r="AAC160" s="55"/>
      <c r="AAD160" s="55"/>
      <c r="AAE160" s="55"/>
      <c r="AAF160" s="55"/>
      <c r="AAG160" s="55"/>
      <c r="AAH160" s="55"/>
      <c r="AAI160" s="55"/>
      <c r="AAJ160" s="55"/>
      <c r="AAK160" s="55"/>
      <c r="AAL160" s="55"/>
      <c r="AAM160" s="55"/>
      <c r="AAN160" s="55"/>
      <c r="AAO160" s="55"/>
      <c r="AAP160" s="55"/>
      <c r="AAQ160" s="55"/>
      <c r="AAR160" s="55"/>
      <c r="AAS160" s="55"/>
      <c r="AAT160" s="55"/>
      <c r="AAU160" s="55"/>
      <c r="AAV160" s="55"/>
      <c r="AAW160" s="55"/>
      <c r="AAX160" s="55"/>
      <c r="AAY160" s="55"/>
      <c r="AAZ160" s="55"/>
      <c r="ABA160" s="55"/>
      <c r="ABB160" s="55"/>
      <c r="ABC160" s="55"/>
      <c r="ABD160" s="55"/>
      <c r="ABE160" s="55"/>
      <c r="ABF160" s="55"/>
      <c r="ABG160" s="55"/>
      <c r="ABH160" s="55"/>
      <c r="ABI160" s="55"/>
      <c r="ABJ160" s="55"/>
      <c r="ABK160" s="55"/>
      <c r="ABL160" s="55"/>
      <c r="ABM160" s="55"/>
      <c r="ABN160" s="55"/>
      <c r="ABO160" s="55"/>
      <c r="ABP160" s="55"/>
      <c r="ABQ160" s="55"/>
      <c r="ABR160" s="55"/>
      <c r="ABS160" s="55"/>
      <c r="ABT160" s="55"/>
      <c r="ABU160" s="55"/>
      <c r="ABV160" s="55"/>
      <c r="ABW160" s="55"/>
      <c r="ABX160" s="55"/>
      <c r="ABY160" s="55"/>
      <c r="ABZ160" s="55"/>
      <c r="ACA160" s="55"/>
      <c r="ACB160" s="55"/>
      <c r="ACC160" s="55"/>
      <c r="ACD160" s="55"/>
      <c r="ACE160" s="55"/>
      <c r="ACF160" s="55"/>
      <c r="ACG160" s="55"/>
      <c r="ACH160" s="55"/>
      <c r="ACI160" s="55"/>
      <c r="ACJ160" s="55"/>
      <c r="ACK160" s="55"/>
      <c r="ACL160" s="55"/>
      <c r="ACM160" s="55"/>
      <c r="ACN160" s="55"/>
      <c r="ACO160" s="55"/>
      <c r="ACP160" s="55"/>
      <c r="ACQ160" s="55"/>
      <c r="ACR160" s="55"/>
      <c r="ACS160" s="55"/>
      <c r="ACT160" s="55"/>
      <c r="ACU160" s="55"/>
      <c r="ACV160" s="55"/>
      <c r="ACW160" s="55"/>
      <c r="ACX160" s="55"/>
      <c r="ACY160" s="55"/>
      <c r="ACZ160" s="55"/>
      <c r="ADA160" s="55"/>
      <c r="ADB160" s="55"/>
      <c r="ADC160" s="55"/>
      <c r="ADD160" s="55"/>
      <c r="ADE160" s="55"/>
      <c r="ADF160" s="55"/>
      <c r="ADG160" s="55"/>
      <c r="ADH160" s="55"/>
      <c r="ADI160" s="55"/>
      <c r="ADJ160" s="55"/>
      <c r="ADK160" s="55"/>
      <c r="ADL160" s="55"/>
      <c r="ADM160" s="55"/>
      <c r="ADN160" s="55"/>
      <c r="ADO160" s="55"/>
      <c r="ADP160" s="55"/>
      <c r="ADQ160" s="55"/>
      <c r="ADR160" s="55"/>
      <c r="ADS160" s="55"/>
      <c r="ADT160" s="55"/>
      <c r="ADU160" s="55"/>
      <c r="ADV160" s="55"/>
      <c r="ADW160" s="55"/>
      <c r="ADX160" s="55"/>
      <c r="ADY160" s="55"/>
      <c r="ADZ160" s="55"/>
      <c r="AEA160" s="55"/>
      <c r="AEB160" s="55"/>
      <c r="AEC160" s="55"/>
      <c r="AED160" s="55"/>
      <c r="AEE160" s="55"/>
      <c r="AEF160" s="55"/>
      <c r="AEG160" s="55"/>
      <c r="AEH160" s="55"/>
      <c r="AEI160" s="55"/>
      <c r="AEJ160" s="55"/>
      <c r="AEK160" s="55"/>
      <c r="AEL160" s="55"/>
      <c r="AEM160" s="55"/>
      <c r="AEN160" s="55"/>
      <c r="AEO160" s="55"/>
      <c r="AEP160" s="55"/>
      <c r="AEQ160" s="55"/>
      <c r="AER160" s="55"/>
      <c r="AES160" s="55"/>
      <c r="AET160" s="55"/>
      <c r="AEU160" s="55"/>
      <c r="AEV160" s="55"/>
      <c r="AEW160" s="55"/>
      <c r="AEX160" s="55"/>
      <c r="AEY160" s="55"/>
      <c r="AEZ160" s="55"/>
      <c r="AFA160" s="55"/>
      <c r="AFB160" s="55"/>
      <c r="AFC160" s="55"/>
      <c r="AFD160" s="55"/>
      <c r="AFE160" s="55"/>
      <c r="AFF160" s="55"/>
      <c r="AFG160" s="55"/>
      <c r="AFH160" s="55"/>
      <c r="AFI160" s="55"/>
      <c r="AFJ160" s="55"/>
      <c r="AFK160" s="55"/>
      <c r="AFL160" s="55"/>
      <c r="AFM160" s="55"/>
      <c r="AFN160" s="55"/>
      <c r="AFO160" s="55"/>
      <c r="AFP160" s="55"/>
      <c r="AFQ160" s="55"/>
      <c r="AFR160" s="55"/>
      <c r="AFS160" s="55"/>
      <c r="AFT160" s="55"/>
      <c r="AFU160" s="55"/>
      <c r="AFV160" s="55"/>
      <c r="AFW160" s="55"/>
      <c r="AFX160" s="55"/>
      <c r="AFY160" s="55"/>
      <c r="AFZ160" s="55"/>
      <c r="AGA160" s="55"/>
      <c r="AGB160" s="55"/>
      <c r="AGC160" s="55"/>
      <c r="AGD160" s="55"/>
      <c r="AGE160" s="55"/>
      <c r="AGF160" s="55"/>
      <c r="AGG160" s="55"/>
      <c r="AGH160" s="55"/>
      <c r="AGI160" s="55"/>
      <c r="AGJ160" s="55"/>
      <c r="AGK160" s="55"/>
      <c r="AGL160" s="55"/>
      <c r="AGM160" s="55"/>
      <c r="AGN160" s="55"/>
      <c r="AGO160" s="55"/>
      <c r="AGP160" s="55"/>
      <c r="AGQ160" s="55"/>
      <c r="AGR160" s="55"/>
      <c r="AGS160" s="55"/>
      <c r="AGT160" s="55"/>
      <c r="AGU160" s="55"/>
      <c r="AGV160" s="55"/>
      <c r="AGW160" s="55"/>
      <c r="AGX160" s="55"/>
      <c r="AGY160" s="55"/>
      <c r="AGZ160" s="55"/>
      <c r="AHA160" s="55"/>
      <c r="AHB160" s="55"/>
      <c r="AHC160" s="55"/>
      <c r="AHD160" s="55"/>
      <c r="AHE160" s="55"/>
      <c r="AHF160" s="55"/>
      <c r="AHG160" s="55"/>
      <c r="AHH160" s="55"/>
      <c r="AHI160" s="55"/>
      <c r="AHJ160" s="55"/>
      <c r="AHK160" s="55"/>
      <c r="AHL160" s="55"/>
      <c r="AHM160" s="55"/>
      <c r="AHN160" s="55"/>
      <c r="AHO160" s="55"/>
      <c r="AHP160" s="55"/>
      <c r="AHQ160" s="55"/>
      <c r="AHR160" s="55"/>
      <c r="AHS160" s="55"/>
      <c r="AHT160" s="55"/>
      <c r="AHU160" s="55"/>
      <c r="AHV160" s="55"/>
      <c r="AHW160" s="55"/>
      <c r="AHX160" s="55"/>
      <c r="AHY160" s="55"/>
      <c r="AHZ160" s="55"/>
      <c r="AIA160" s="55"/>
      <c r="AIB160" s="55"/>
      <c r="AIC160" s="55"/>
      <c r="AID160" s="55"/>
      <c r="AIE160" s="55"/>
      <c r="AIF160" s="55"/>
      <c r="AIG160" s="55"/>
      <c r="AIH160" s="55"/>
      <c r="AII160" s="55"/>
      <c r="AIJ160" s="55"/>
      <c r="AIK160" s="55"/>
      <c r="AIL160" s="55"/>
      <c r="AIM160" s="55"/>
      <c r="AIN160" s="55"/>
      <c r="AIO160" s="55"/>
      <c r="AIP160" s="55"/>
      <c r="AIQ160" s="55"/>
      <c r="AIR160" s="55"/>
      <c r="AIS160" s="55"/>
      <c r="AIT160" s="55"/>
      <c r="AIU160" s="55"/>
      <c r="AIV160" s="55"/>
      <c r="AIW160" s="55"/>
      <c r="AIX160" s="55"/>
      <c r="AIY160" s="55"/>
      <c r="AIZ160" s="55"/>
      <c r="AJA160" s="55"/>
      <c r="AJB160" s="55"/>
      <c r="AJC160" s="55"/>
      <c r="AJD160" s="55"/>
      <c r="AJE160" s="55"/>
      <c r="AJF160" s="55"/>
      <c r="AJG160" s="55"/>
      <c r="AJH160" s="55"/>
      <c r="AJI160" s="55"/>
      <c r="AJJ160" s="55"/>
      <c r="AJK160" s="55"/>
      <c r="AJL160" s="55"/>
      <c r="AJM160" s="55"/>
      <c r="AJN160" s="55"/>
      <c r="AJO160" s="55"/>
      <c r="AJP160" s="55"/>
      <c r="AJQ160" s="55"/>
      <c r="AJR160" s="55"/>
      <c r="AJS160" s="55"/>
      <c r="AJT160" s="55"/>
      <c r="AJU160" s="55"/>
      <c r="AJV160" s="55"/>
      <c r="AJW160" s="55"/>
      <c r="AJX160" s="55"/>
      <c r="AJY160" s="55"/>
      <c r="AJZ160" s="55"/>
      <c r="AKA160" s="55"/>
      <c r="AKB160" s="55"/>
      <c r="AKC160" s="55"/>
      <c r="AKD160" s="55"/>
      <c r="AKE160" s="55"/>
      <c r="AKF160" s="55"/>
      <c r="AKG160" s="55"/>
      <c r="AKH160" s="55"/>
      <c r="AKI160" s="55"/>
      <c r="AKJ160" s="55"/>
      <c r="AKK160" s="55"/>
      <c r="AKL160" s="55"/>
      <c r="AKM160" s="55"/>
      <c r="AKN160" s="55"/>
      <c r="AKO160" s="55"/>
      <c r="AKP160" s="55"/>
      <c r="AKQ160" s="55"/>
      <c r="AKR160" s="55"/>
      <c r="AKS160" s="55"/>
      <c r="AKT160" s="55"/>
      <c r="AKU160" s="55"/>
      <c r="AKV160" s="55"/>
      <c r="AKW160" s="55"/>
      <c r="AKX160" s="55"/>
      <c r="AKY160" s="55"/>
      <c r="AKZ160" s="55"/>
      <c r="ALA160" s="55"/>
      <c r="ALB160" s="55"/>
      <c r="ALC160" s="55"/>
      <c r="ALD160" s="55"/>
      <c r="ALE160" s="55"/>
      <c r="ALF160" s="55"/>
      <c r="ALG160" s="55"/>
      <c r="ALH160" s="55"/>
      <c r="ALI160" s="55"/>
      <c r="ALJ160" s="55"/>
      <c r="ALK160" s="55"/>
      <c r="ALL160" s="55"/>
      <c r="ALM160" s="55"/>
      <c r="ALN160" s="55"/>
      <c r="ALO160" s="55"/>
      <c r="ALP160" s="55"/>
      <c r="ALQ160" s="55"/>
      <c r="ALR160" s="55"/>
      <c r="ALS160" s="55"/>
      <c r="ALT160" s="55"/>
      <c r="ALU160" s="55"/>
      <c r="ALV160" s="55"/>
      <c r="ALW160" s="55"/>
      <c r="ALX160" s="55"/>
      <c r="ALY160" s="55"/>
      <c r="ALZ160" s="55"/>
      <c r="AMA160" s="55"/>
      <c r="AMB160" s="55"/>
      <c r="AMC160" s="55"/>
      <c r="AMD160" s="55"/>
      <c r="AME160"/>
      <c r="AMF160"/>
      <c r="AMG160"/>
      <c r="AMH160"/>
      <c r="AMI160"/>
      <c r="AMJ160"/>
    </row>
    <row r="161" spans="1:1024" s="64" customFormat="1" ht="31.2" customHeight="1" x14ac:dyDescent="0.25">
      <c r="A161" s="73" t="s">
        <v>1184</v>
      </c>
      <c r="B161" s="73" t="s">
        <v>1185</v>
      </c>
      <c r="C161" s="73"/>
      <c r="D161" s="73"/>
      <c r="E161" s="73"/>
      <c r="F161" s="73"/>
      <c r="G161" s="73"/>
      <c r="H161" s="73"/>
      <c r="I161" s="73"/>
      <c r="J161" s="73"/>
      <c r="K161" s="73" t="s">
        <v>291</v>
      </c>
      <c r="L161" s="73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  <c r="HG161" s="55"/>
      <c r="HH161" s="55"/>
      <c r="HI161" s="55"/>
      <c r="HJ161" s="55"/>
      <c r="HK161" s="55"/>
      <c r="HL161" s="55"/>
      <c r="HM161" s="55"/>
      <c r="HN161" s="55"/>
      <c r="HO161" s="55"/>
      <c r="HP161" s="55"/>
      <c r="HQ161" s="55"/>
      <c r="HR161" s="55"/>
      <c r="HS161" s="55"/>
      <c r="HT161" s="55"/>
      <c r="HU161" s="55"/>
      <c r="HV161" s="55"/>
      <c r="HW161" s="55"/>
      <c r="HX161" s="55"/>
      <c r="HY161" s="55"/>
      <c r="HZ161" s="55"/>
      <c r="IA161" s="55"/>
      <c r="IB161" s="55"/>
      <c r="IC161" s="55"/>
      <c r="ID161" s="55"/>
      <c r="IE161" s="55"/>
      <c r="IF161" s="55"/>
      <c r="IG161" s="55"/>
      <c r="IH161" s="55"/>
      <c r="II161" s="55"/>
      <c r="IJ161" s="55"/>
      <c r="IK161" s="55"/>
      <c r="IL161" s="55"/>
      <c r="IM161" s="55"/>
      <c r="IN161" s="55"/>
      <c r="IO161" s="55"/>
      <c r="IP161" s="55"/>
      <c r="IQ161" s="55"/>
      <c r="IR161" s="55"/>
      <c r="IS161" s="55"/>
      <c r="IT161" s="55"/>
      <c r="IU161" s="55"/>
      <c r="IV161" s="55"/>
      <c r="IW161" s="55"/>
      <c r="IX161" s="55"/>
      <c r="IY161" s="55"/>
      <c r="IZ161" s="55"/>
      <c r="JA161" s="55"/>
      <c r="JB161" s="55"/>
      <c r="JC161" s="55"/>
      <c r="JD161" s="55"/>
      <c r="JE161" s="55"/>
      <c r="JF161" s="55"/>
      <c r="JG161" s="55"/>
      <c r="JH161" s="55"/>
      <c r="JI161" s="55"/>
      <c r="JJ161" s="55"/>
      <c r="JK161" s="55"/>
      <c r="JL161" s="55"/>
      <c r="JM161" s="55"/>
      <c r="JN161" s="55"/>
      <c r="JO161" s="55"/>
      <c r="JP161" s="55"/>
      <c r="JQ161" s="55"/>
      <c r="JR161" s="55"/>
      <c r="JS161" s="55"/>
      <c r="JT161" s="55"/>
      <c r="JU161" s="55"/>
      <c r="JV161" s="55"/>
      <c r="JW161" s="55"/>
      <c r="JX161" s="55"/>
      <c r="JY161" s="55"/>
      <c r="JZ161" s="55"/>
      <c r="KA161" s="55"/>
      <c r="KB161" s="55"/>
      <c r="KC161" s="55"/>
      <c r="KD161" s="55"/>
      <c r="KE161" s="55"/>
      <c r="KF161" s="55"/>
      <c r="KG161" s="55"/>
      <c r="KH161" s="55"/>
      <c r="KI161" s="55"/>
      <c r="KJ161" s="55"/>
      <c r="KK161" s="55"/>
      <c r="KL161" s="55"/>
      <c r="KM161" s="55"/>
      <c r="KN161" s="55"/>
      <c r="KO161" s="55"/>
      <c r="KP161" s="55"/>
      <c r="KQ161" s="55"/>
      <c r="KR161" s="55"/>
      <c r="KS161" s="55"/>
      <c r="KT161" s="55"/>
      <c r="KU161" s="55"/>
      <c r="KV161" s="55"/>
      <c r="KW161" s="55"/>
      <c r="KX161" s="55"/>
      <c r="KY161" s="55"/>
      <c r="KZ161" s="55"/>
      <c r="LA161" s="55"/>
      <c r="LB161" s="55"/>
      <c r="LC161" s="55"/>
      <c r="LD161" s="55"/>
      <c r="LE161" s="55"/>
      <c r="LF161" s="55"/>
      <c r="LG161" s="55"/>
      <c r="LH161" s="55"/>
      <c r="LI161" s="55"/>
      <c r="LJ161" s="55"/>
      <c r="LK161" s="55"/>
      <c r="LL161" s="55"/>
      <c r="LM161" s="55"/>
      <c r="LN161" s="55"/>
      <c r="LO161" s="55"/>
      <c r="LP161" s="55"/>
      <c r="LQ161" s="55"/>
      <c r="LR161" s="55"/>
      <c r="LS161" s="55"/>
      <c r="LT161" s="55"/>
      <c r="LU161" s="55"/>
      <c r="LV161" s="55"/>
      <c r="LW161" s="55"/>
      <c r="LX161" s="55"/>
      <c r="LY161" s="55"/>
      <c r="LZ161" s="55"/>
      <c r="MA161" s="55"/>
      <c r="MB161" s="55"/>
      <c r="MC161" s="55"/>
      <c r="MD161" s="55"/>
      <c r="ME161" s="55"/>
      <c r="MF161" s="55"/>
      <c r="MG161" s="55"/>
      <c r="MH161" s="55"/>
      <c r="MI161" s="55"/>
      <c r="MJ161" s="55"/>
      <c r="MK161" s="55"/>
      <c r="ML161" s="55"/>
      <c r="MM161" s="55"/>
      <c r="MN161" s="55"/>
      <c r="MO161" s="55"/>
      <c r="MP161" s="55"/>
      <c r="MQ161" s="55"/>
      <c r="MR161" s="55"/>
      <c r="MS161" s="55"/>
      <c r="MT161" s="55"/>
      <c r="MU161" s="55"/>
      <c r="MV161" s="55"/>
      <c r="MW161" s="55"/>
      <c r="MX161" s="55"/>
      <c r="MY161" s="55"/>
      <c r="MZ161" s="55"/>
      <c r="NA161" s="55"/>
      <c r="NB161" s="55"/>
      <c r="NC161" s="55"/>
      <c r="ND161" s="55"/>
      <c r="NE161" s="55"/>
      <c r="NF161" s="55"/>
      <c r="NG161" s="55"/>
      <c r="NH161" s="55"/>
      <c r="NI161" s="55"/>
      <c r="NJ161" s="55"/>
      <c r="NK161" s="55"/>
      <c r="NL161" s="55"/>
      <c r="NM161" s="55"/>
      <c r="NN161" s="55"/>
      <c r="NO161" s="55"/>
      <c r="NP161" s="55"/>
      <c r="NQ161" s="55"/>
      <c r="NR161" s="55"/>
      <c r="NS161" s="55"/>
      <c r="NT161" s="55"/>
      <c r="NU161" s="55"/>
      <c r="NV161" s="55"/>
      <c r="NW161" s="55"/>
      <c r="NX161" s="55"/>
      <c r="NY161" s="55"/>
      <c r="NZ161" s="55"/>
      <c r="OA161" s="55"/>
      <c r="OB161" s="55"/>
      <c r="OC161" s="55"/>
      <c r="OD161" s="55"/>
      <c r="OE161" s="55"/>
      <c r="OF161" s="55"/>
      <c r="OG161" s="55"/>
      <c r="OH161" s="55"/>
      <c r="OI161" s="55"/>
      <c r="OJ161" s="55"/>
      <c r="OK161" s="55"/>
      <c r="OL161" s="55"/>
      <c r="OM161" s="55"/>
      <c r="ON161" s="55"/>
      <c r="OO161" s="55"/>
      <c r="OP161" s="55"/>
      <c r="OQ161" s="55"/>
      <c r="OR161" s="55"/>
      <c r="OS161" s="55"/>
      <c r="OT161" s="55"/>
      <c r="OU161" s="55"/>
      <c r="OV161" s="55"/>
      <c r="OW161" s="55"/>
      <c r="OX161" s="55"/>
      <c r="OY161" s="55"/>
      <c r="OZ161" s="55"/>
      <c r="PA161" s="55"/>
      <c r="PB161" s="55"/>
      <c r="PC161" s="55"/>
      <c r="PD161" s="55"/>
      <c r="PE161" s="55"/>
      <c r="PF161" s="55"/>
      <c r="PG161" s="55"/>
      <c r="PH161" s="55"/>
      <c r="PI161" s="55"/>
      <c r="PJ161" s="55"/>
      <c r="PK161" s="55"/>
      <c r="PL161" s="55"/>
      <c r="PM161" s="55"/>
      <c r="PN161" s="55"/>
      <c r="PO161" s="55"/>
      <c r="PP161" s="55"/>
      <c r="PQ161" s="55"/>
      <c r="PR161" s="55"/>
      <c r="PS161" s="55"/>
      <c r="PT161" s="55"/>
      <c r="PU161" s="55"/>
      <c r="PV161" s="55"/>
      <c r="PW161" s="55"/>
      <c r="PX161" s="55"/>
      <c r="PY161" s="55"/>
      <c r="PZ161" s="55"/>
      <c r="QA161" s="55"/>
      <c r="QB161" s="55"/>
      <c r="QC161" s="55"/>
      <c r="QD161" s="55"/>
      <c r="QE161" s="55"/>
      <c r="QF161" s="55"/>
      <c r="QG161" s="55"/>
      <c r="QH161" s="55"/>
      <c r="QI161" s="55"/>
      <c r="QJ161" s="55"/>
      <c r="QK161" s="55"/>
      <c r="QL161" s="55"/>
      <c r="QM161" s="55"/>
      <c r="QN161" s="55"/>
      <c r="QO161" s="55"/>
      <c r="QP161" s="55"/>
      <c r="QQ161" s="55"/>
      <c r="QR161" s="55"/>
      <c r="QS161" s="55"/>
      <c r="QT161" s="55"/>
      <c r="QU161" s="55"/>
      <c r="QV161" s="55"/>
      <c r="QW161" s="55"/>
      <c r="QX161" s="55"/>
      <c r="QY161" s="55"/>
      <c r="QZ161" s="55"/>
      <c r="RA161" s="55"/>
      <c r="RB161" s="55"/>
      <c r="RC161" s="55"/>
      <c r="RD161" s="55"/>
      <c r="RE161" s="55"/>
      <c r="RF161" s="55"/>
      <c r="RG161" s="55"/>
      <c r="RH161" s="55"/>
      <c r="RI161" s="55"/>
      <c r="RJ161" s="55"/>
      <c r="RK161" s="55"/>
      <c r="RL161" s="55"/>
      <c r="RM161" s="55"/>
      <c r="RN161" s="55"/>
      <c r="RO161" s="55"/>
      <c r="RP161" s="55"/>
      <c r="RQ161" s="55"/>
      <c r="RR161" s="55"/>
      <c r="RS161" s="55"/>
      <c r="RT161" s="55"/>
      <c r="RU161" s="55"/>
      <c r="RV161" s="55"/>
      <c r="RW161" s="55"/>
      <c r="RX161" s="55"/>
      <c r="RY161" s="55"/>
      <c r="RZ161" s="55"/>
      <c r="SA161" s="55"/>
      <c r="SB161" s="55"/>
      <c r="SC161" s="55"/>
      <c r="SD161" s="55"/>
      <c r="SE161" s="55"/>
      <c r="SF161" s="55"/>
      <c r="SG161" s="55"/>
      <c r="SH161" s="55"/>
      <c r="SI161" s="55"/>
      <c r="SJ161" s="55"/>
      <c r="SK161" s="55"/>
      <c r="SL161" s="55"/>
      <c r="SM161" s="55"/>
      <c r="SN161" s="55"/>
      <c r="SO161" s="55"/>
      <c r="SP161" s="55"/>
      <c r="SQ161" s="55"/>
      <c r="SR161" s="55"/>
      <c r="SS161" s="55"/>
      <c r="ST161" s="55"/>
      <c r="SU161" s="55"/>
      <c r="SV161" s="55"/>
      <c r="SW161" s="55"/>
      <c r="SX161" s="55"/>
      <c r="SY161" s="55"/>
      <c r="SZ161" s="55"/>
      <c r="TA161" s="55"/>
      <c r="TB161" s="55"/>
      <c r="TC161" s="55"/>
      <c r="TD161" s="55"/>
      <c r="TE161" s="55"/>
      <c r="TF161" s="55"/>
      <c r="TG161" s="55"/>
      <c r="TH161" s="55"/>
      <c r="TI161" s="55"/>
      <c r="TJ161" s="55"/>
      <c r="TK161" s="55"/>
      <c r="TL161" s="55"/>
      <c r="TM161" s="55"/>
      <c r="TN161" s="55"/>
      <c r="TO161" s="55"/>
      <c r="TP161" s="55"/>
      <c r="TQ161" s="55"/>
      <c r="TR161" s="55"/>
      <c r="TS161" s="55"/>
      <c r="TT161" s="55"/>
      <c r="TU161" s="55"/>
      <c r="TV161" s="55"/>
      <c r="TW161" s="55"/>
      <c r="TX161" s="55"/>
      <c r="TY161" s="55"/>
      <c r="TZ161" s="55"/>
      <c r="UA161" s="55"/>
      <c r="UB161" s="55"/>
      <c r="UC161" s="55"/>
      <c r="UD161" s="55"/>
      <c r="UE161" s="55"/>
      <c r="UF161" s="55"/>
      <c r="UG161" s="55"/>
      <c r="UH161" s="55"/>
      <c r="UI161" s="55"/>
      <c r="UJ161" s="55"/>
      <c r="UK161" s="55"/>
      <c r="UL161" s="55"/>
      <c r="UM161" s="55"/>
      <c r="UN161" s="55"/>
      <c r="UO161" s="55"/>
      <c r="UP161" s="55"/>
      <c r="UQ161" s="55"/>
      <c r="UR161" s="55"/>
      <c r="US161" s="55"/>
      <c r="UT161" s="55"/>
      <c r="UU161" s="55"/>
      <c r="UV161" s="55"/>
      <c r="UW161" s="55"/>
      <c r="UX161" s="55"/>
      <c r="UY161" s="55"/>
      <c r="UZ161" s="55"/>
      <c r="VA161" s="55"/>
      <c r="VB161" s="55"/>
      <c r="VC161" s="55"/>
      <c r="VD161" s="55"/>
      <c r="VE161" s="55"/>
      <c r="VF161" s="55"/>
      <c r="VG161" s="55"/>
      <c r="VH161" s="55"/>
      <c r="VI161" s="55"/>
      <c r="VJ161" s="55"/>
      <c r="VK161" s="55"/>
      <c r="VL161" s="55"/>
      <c r="VM161" s="55"/>
      <c r="VN161" s="55"/>
      <c r="VO161" s="55"/>
      <c r="VP161" s="55"/>
      <c r="VQ161" s="55"/>
      <c r="VR161" s="55"/>
      <c r="VS161" s="55"/>
      <c r="VT161" s="55"/>
      <c r="VU161" s="55"/>
      <c r="VV161" s="55"/>
      <c r="VW161" s="55"/>
      <c r="VX161" s="55"/>
      <c r="VY161" s="55"/>
      <c r="VZ161" s="55"/>
      <c r="WA161" s="55"/>
      <c r="WB161" s="55"/>
      <c r="WC161" s="55"/>
      <c r="WD161" s="55"/>
      <c r="WE161" s="55"/>
      <c r="WF161" s="55"/>
      <c r="WG161" s="55"/>
      <c r="WH161" s="55"/>
      <c r="WI161" s="55"/>
      <c r="WJ161" s="55"/>
      <c r="WK161" s="55"/>
      <c r="WL161" s="55"/>
      <c r="WM161" s="55"/>
      <c r="WN161" s="55"/>
      <c r="WO161" s="55"/>
      <c r="WP161" s="55"/>
      <c r="WQ161" s="55"/>
      <c r="WR161" s="55"/>
      <c r="WS161" s="55"/>
      <c r="WT161" s="55"/>
      <c r="WU161" s="55"/>
      <c r="WV161" s="55"/>
      <c r="WW161" s="55"/>
      <c r="WX161" s="55"/>
      <c r="WY161" s="55"/>
      <c r="WZ161" s="55"/>
      <c r="XA161" s="55"/>
      <c r="XB161" s="55"/>
      <c r="XC161" s="55"/>
      <c r="XD161" s="55"/>
      <c r="XE161" s="55"/>
      <c r="XF161" s="55"/>
      <c r="XG161" s="55"/>
      <c r="XH161" s="55"/>
      <c r="XI161" s="55"/>
      <c r="XJ161" s="55"/>
      <c r="XK161" s="55"/>
      <c r="XL161" s="55"/>
      <c r="XM161" s="55"/>
      <c r="XN161" s="55"/>
      <c r="XO161" s="55"/>
      <c r="XP161" s="55"/>
      <c r="XQ161" s="55"/>
      <c r="XR161" s="55"/>
      <c r="XS161" s="55"/>
      <c r="XT161" s="55"/>
      <c r="XU161" s="55"/>
      <c r="XV161" s="55"/>
      <c r="XW161" s="55"/>
      <c r="XX161" s="55"/>
      <c r="XY161" s="55"/>
      <c r="XZ161" s="55"/>
      <c r="YA161" s="55"/>
      <c r="YB161" s="55"/>
      <c r="YC161" s="55"/>
      <c r="YD161" s="55"/>
      <c r="YE161" s="55"/>
      <c r="YF161" s="55"/>
      <c r="YG161" s="55"/>
      <c r="YH161" s="55"/>
      <c r="YI161" s="55"/>
      <c r="YJ161" s="55"/>
      <c r="YK161" s="55"/>
      <c r="YL161" s="55"/>
      <c r="YM161" s="55"/>
      <c r="YN161" s="55"/>
      <c r="YO161" s="55"/>
      <c r="YP161" s="55"/>
      <c r="YQ161" s="55"/>
      <c r="YR161" s="55"/>
      <c r="YS161" s="55"/>
      <c r="YT161" s="55"/>
      <c r="YU161" s="55"/>
      <c r="YV161" s="55"/>
      <c r="YW161" s="55"/>
      <c r="YX161" s="55"/>
      <c r="YY161" s="55"/>
      <c r="YZ161" s="55"/>
      <c r="ZA161" s="55"/>
      <c r="ZB161" s="55"/>
      <c r="ZC161" s="55"/>
      <c r="ZD161" s="55"/>
      <c r="ZE161" s="55"/>
      <c r="ZF161" s="55"/>
      <c r="ZG161" s="55"/>
      <c r="ZH161" s="55"/>
      <c r="ZI161" s="55"/>
      <c r="ZJ161" s="55"/>
      <c r="ZK161" s="55"/>
      <c r="ZL161" s="55"/>
      <c r="ZM161" s="55"/>
      <c r="ZN161" s="55"/>
      <c r="ZO161" s="55"/>
      <c r="ZP161" s="55"/>
      <c r="ZQ161" s="55"/>
      <c r="ZR161" s="55"/>
      <c r="ZS161" s="55"/>
      <c r="ZT161" s="55"/>
      <c r="ZU161" s="55"/>
      <c r="ZV161" s="55"/>
      <c r="ZW161" s="55"/>
      <c r="ZX161" s="55"/>
      <c r="ZY161" s="55"/>
      <c r="ZZ161" s="55"/>
      <c r="AAA161" s="55"/>
      <c r="AAB161" s="55"/>
      <c r="AAC161" s="55"/>
      <c r="AAD161" s="55"/>
      <c r="AAE161" s="55"/>
      <c r="AAF161" s="55"/>
      <c r="AAG161" s="55"/>
      <c r="AAH161" s="55"/>
      <c r="AAI161" s="55"/>
      <c r="AAJ161" s="55"/>
      <c r="AAK161" s="55"/>
      <c r="AAL161" s="55"/>
      <c r="AAM161" s="55"/>
      <c r="AAN161" s="55"/>
      <c r="AAO161" s="55"/>
      <c r="AAP161" s="55"/>
      <c r="AAQ161" s="55"/>
      <c r="AAR161" s="55"/>
      <c r="AAS161" s="55"/>
      <c r="AAT161" s="55"/>
      <c r="AAU161" s="55"/>
      <c r="AAV161" s="55"/>
      <c r="AAW161" s="55"/>
      <c r="AAX161" s="55"/>
      <c r="AAY161" s="55"/>
      <c r="AAZ161" s="55"/>
      <c r="ABA161" s="55"/>
      <c r="ABB161" s="55"/>
      <c r="ABC161" s="55"/>
      <c r="ABD161" s="55"/>
      <c r="ABE161" s="55"/>
      <c r="ABF161" s="55"/>
      <c r="ABG161" s="55"/>
      <c r="ABH161" s="55"/>
      <c r="ABI161" s="55"/>
      <c r="ABJ161" s="55"/>
      <c r="ABK161" s="55"/>
      <c r="ABL161" s="55"/>
      <c r="ABM161" s="55"/>
      <c r="ABN161" s="55"/>
      <c r="ABO161" s="55"/>
      <c r="ABP161" s="55"/>
      <c r="ABQ161" s="55"/>
      <c r="ABR161" s="55"/>
      <c r="ABS161" s="55"/>
      <c r="ABT161" s="55"/>
      <c r="ABU161" s="55"/>
      <c r="ABV161" s="55"/>
      <c r="ABW161" s="55"/>
      <c r="ABX161" s="55"/>
      <c r="ABY161" s="55"/>
      <c r="ABZ161" s="55"/>
      <c r="ACA161" s="55"/>
      <c r="ACB161" s="55"/>
      <c r="ACC161" s="55"/>
      <c r="ACD161" s="55"/>
      <c r="ACE161" s="55"/>
      <c r="ACF161" s="55"/>
      <c r="ACG161" s="55"/>
      <c r="ACH161" s="55"/>
      <c r="ACI161" s="55"/>
      <c r="ACJ161" s="55"/>
      <c r="ACK161" s="55"/>
      <c r="ACL161" s="55"/>
      <c r="ACM161" s="55"/>
      <c r="ACN161" s="55"/>
      <c r="ACO161" s="55"/>
      <c r="ACP161" s="55"/>
      <c r="ACQ161" s="55"/>
      <c r="ACR161" s="55"/>
      <c r="ACS161" s="55"/>
      <c r="ACT161" s="55"/>
      <c r="ACU161" s="55"/>
      <c r="ACV161" s="55"/>
      <c r="ACW161" s="55"/>
      <c r="ACX161" s="55"/>
      <c r="ACY161" s="55"/>
      <c r="ACZ161" s="55"/>
      <c r="ADA161" s="55"/>
      <c r="ADB161" s="55"/>
      <c r="ADC161" s="55"/>
      <c r="ADD161" s="55"/>
      <c r="ADE161" s="55"/>
      <c r="ADF161" s="55"/>
      <c r="ADG161" s="55"/>
      <c r="ADH161" s="55"/>
      <c r="ADI161" s="55"/>
      <c r="ADJ161" s="55"/>
      <c r="ADK161" s="55"/>
      <c r="ADL161" s="55"/>
      <c r="ADM161" s="55"/>
      <c r="ADN161" s="55"/>
      <c r="ADO161" s="55"/>
      <c r="ADP161" s="55"/>
      <c r="ADQ161" s="55"/>
      <c r="ADR161" s="55"/>
      <c r="ADS161" s="55"/>
      <c r="ADT161" s="55"/>
      <c r="ADU161" s="55"/>
      <c r="ADV161" s="55"/>
      <c r="ADW161" s="55"/>
      <c r="ADX161" s="55"/>
      <c r="ADY161" s="55"/>
      <c r="ADZ161" s="55"/>
      <c r="AEA161" s="55"/>
      <c r="AEB161" s="55"/>
      <c r="AEC161" s="55"/>
      <c r="AED161" s="55"/>
      <c r="AEE161" s="55"/>
      <c r="AEF161" s="55"/>
      <c r="AEG161" s="55"/>
      <c r="AEH161" s="55"/>
      <c r="AEI161" s="55"/>
      <c r="AEJ161" s="55"/>
      <c r="AEK161" s="55"/>
      <c r="AEL161" s="55"/>
      <c r="AEM161" s="55"/>
      <c r="AEN161" s="55"/>
      <c r="AEO161" s="55"/>
      <c r="AEP161" s="55"/>
      <c r="AEQ161" s="55"/>
      <c r="AER161" s="55"/>
      <c r="AES161" s="55"/>
      <c r="AET161" s="55"/>
      <c r="AEU161" s="55"/>
      <c r="AEV161" s="55"/>
      <c r="AEW161" s="55"/>
      <c r="AEX161" s="55"/>
      <c r="AEY161" s="55"/>
      <c r="AEZ161" s="55"/>
      <c r="AFA161" s="55"/>
      <c r="AFB161" s="55"/>
      <c r="AFC161" s="55"/>
      <c r="AFD161" s="55"/>
      <c r="AFE161" s="55"/>
      <c r="AFF161" s="55"/>
      <c r="AFG161" s="55"/>
      <c r="AFH161" s="55"/>
      <c r="AFI161" s="55"/>
      <c r="AFJ161" s="55"/>
      <c r="AFK161" s="55"/>
      <c r="AFL161" s="55"/>
      <c r="AFM161" s="55"/>
      <c r="AFN161" s="55"/>
      <c r="AFO161" s="55"/>
      <c r="AFP161" s="55"/>
      <c r="AFQ161" s="55"/>
      <c r="AFR161" s="55"/>
      <c r="AFS161" s="55"/>
      <c r="AFT161" s="55"/>
      <c r="AFU161" s="55"/>
      <c r="AFV161" s="55"/>
      <c r="AFW161" s="55"/>
      <c r="AFX161" s="55"/>
      <c r="AFY161" s="55"/>
      <c r="AFZ161" s="55"/>
      <c r="AGA161" s="55"/>
      <c r="AGB161" s="55"/>
      <c r="AGC161" s="55"/>
      <c r="AGD161" s="55"/>
      <c r="AGE161" s="55"/>
      <c r="AGF161" s="55"/>
      <c r="AGG161" s="55"/>
      <c r="AGH161" s="55"/>
      <c r="AGI161" s="55"/>
      <c r="AGJ161" s="55"/>
      <c r="AGK161" s="55"/>
      <c r="AGL161" s="55"/>
      <c r="AGM161" s="55"/>
      <c r="AGN161" s="55"/>
      <c r="AGO161" s="55"/>
      <c r="AGP161" s="55"/>
      <c r="AGQ161" s="55"/>
      <c r="AGR161" s="55"/>
      <c r="AGS161" s="55"/>
      <c r="AGT161" s="55"/>
      <c r="AGU161" s="55"/>
      <c r="AGV161" s="55"/>
      <c r="AGW161" s="55"/>
      <c r="AGX161" s="55"/>
      <c r="AGY161" s="55"/>
      <c r="AGZ161" s="55"/>
      <c r="AHA161" s="55"/>
      <c r="AHB161" s="55"/>
      <c r="AHC161" s="55"/>
      <c r="AHD161" s="55"/>
      <c r="AHE161" s="55"/>
      <c r="AHF161" s="55"/>
      <c r="AHG161" s="55"/>
      <c r="AHH161" s="55"/>
      <c r="AHI161" s="55"/>
      <c r="AHJ161" s="55"/>
      <c r="AHK161" s="55"/>
      <c r="AHL161" s="55"/>
      <c r="AHM161" s="55"/>
      <c r="AHN161" s="55"/>
      <c r="AHO161" s="55"/>
      <c r="AHP161" s="55"/>
      <c r="AHQ161" s="55"/>
      <c r="AHR161" s="55"/>
      <c r="AHS161" s="55"/>
      <c r="AHT161" s="55"/>
      <c r="AHU161" s="55"/>
      <c r="AHV161" s="55"/>
      <c r="AHW161" s="55"/>
      <c r="AHX161" s="55"/>
      <c r="AHY161" s="55"/>
      <c r="AHZ161" s="55"/>
      <c r="AIA161" s="55"/>
      <c r="AIB161" s="55"/>
      <c r="AIC161" s="55"/>
      <c r="AID161" s="55"/>
      <c r="AIE161" s="55"/>
      <c r="AIF161" s="55"/>
      <c r="AIG161" s="55"/>
      <c r="AIH161" s="55"/>
      <c r="AII161" s="55"/>
      <c r="AIJ161" s="55"/>
      <c r="AIK161" s="55"/>
      <c r="AIL161" s="55"/>
      <c r="AIM161" s="55"/>
      <c r="AIN161" s="55"/>
      <c r="AIO161" s="55"/>
      <c r="AIP161" s="55"/>
      <c r="AIQ161" s="55"/>
      <c r="AIR161" s="55"/>
      <c r="AIS161" s="55"/>
      <c r="AIT161" s="55"/>
      <c r="AIU161" s="55"/>
      <c r="AIV161" s="55"/>
      <c r="AIW161" s="55"/>
      <c r="AIX161" s="55"/>
      <c r="AIY161" s="55"/>
      <c r="AIZ161" s="55"/>
      <c r="AJA161" s="55"/>
      <c r="AJB161" s="55"/>
      <c r="AJC161" s="55"/>
      <c r="AJD161" s="55"/>
      <c r="AJE161" s="55"/>
      <c r="AJF161" s="55"/>
      <c r="AJG161" s="55"/>
      <c r="AJH161" s="55"/>
      <c r="AJI161" s="55"/>
      <c r="AJJ161" s="55"/>
      <c r="AJK161" s="55"/>
      <c r="AJL161" s="55"/>
      <c r="AJM161" s="55"/>
      <c r="AJN161" s="55"/>
      <c r="AJO161" s="55"/>
      <c r="AJP161" s="55"/>
      <c r="AJQ161" s="55"/>
      <c r="AJR161" s="55"/>
      <c r="AJS161" s="55"/>
      <c r="AJT161" s="55"/>
      <c r="AJU161" s="55"/>
      <c r="AJV161" s="55"/>
      <c r="AJW161" s="55"/>
      <c r="AJX161" s="55"/>
      <c r="AJY161" s="55"/>
      <c r="AJZ161" s="55"/>
      <c r="AKA161" s="55"/>
      <c r="AKB161" s="55"/>
      <c r="AKC161" s="55"/>
      <c r="AKD161" s="55"/>
      <c r="AKE161" s="55"/>
      <c r="AKF161" s="55"/>
      <c r="AKG161" s="55"/>
      <c r="AKH161" s="55"/>
      <c r="AKI161" s="55"/>
      <c r="AKJ161" s="55"/>
      <c r="AKK161" s="55"/>
      <c r="AKL161" s="55"/>
      <c r="AKM161" s="55"/>
      <c r="AKN161" s="55"/>
      <c r="AKO161" s="55"/>
      <c r="AKP161" s="55"/>
      <c r="AKQ161" s="55"/>
      <c r="AKR161" s="55"/>
      <c r="AKS161" s="55"/>
      <c r="AKT161" s="55"/>
      <c r="AKU161" s="55"/>
      <c r="AKV161" s="55"/>
      <c r="AKW161" s="55"/>
      <c r="AKX161" s="55"/>
      <c r="AKY161" s="55"/>
      <c r="AKZ161" s="55"/>
      <c r="ALA161" s="55"/>
      <c r="ALB161" s="55"/>
      <c r="ALC161" s="55"/>
      <c r="ALD161" s="55"/>
      <c r="ALE161" s="55"/>
      <c r="ALF161" s="55"/>
      <c r="ALG161" s="55"/>
      <c r="ALH161" s="55"/>
      <c r="ALI161" s="55"/>
      <c r="ALJ161" s="55"/>
      <c r="ALK161" s="55"/>
      <c r="ALL161" s="55"/>
      <c r="ALM161" s="55"/>
      <c r="ALN161" s="55"/>
      <c r="ALO161" s="55"/>
      <c r="ALP161" s="55"/>
      <c r="ALQ161" s="55"/>
      <c r="ALR161" s="55"/>
      <c r="ALS161" s="55"/>
      <c r="ALT161" s="55"/>
      <c r="ALU161" s="55"/>
      <c r="ALV161" s="55"/>
      <c r="ALW161" s="55"/>
      <c r="ALX161" s="55"/>
      <c r="ALY161" s="55"/>
      <c r="ALZ161" s="55"/>
      <c r="AMA161" s="55"/>
      <c r="AMB161" s="55"/>
      <c r="AMC161" s="55"/>
      <c r="AMD161" s="55"/>
      <c r="AME161"/>
      <c r="AMF161"/>
      <c r="AMG161"/>
      <c r="AMH161"/>
      <c r="AMI161"/>
      <c r="AMJ161"/>
    </row>
    <row r="162" spans="1:1024" ht="31.2" customHeight="1" x14ac:dyDescent="0.25">
      <c r="A162" s="55" t="s">
        <v>716</v>
      </c>
      <c r="B162" s="55" t="s">
        <v>717</v>
      </c>
      <c r="Y162" s="55" t="s">
        <v>287</v>
      </c>
      <c r="AC162" s="55" t="s">
        <v>284</v>
      </c>
      <c r="AE162" s="55" t="s">
        <v>284</v>
      </c>
      <c r="AF162" s="55" t="s">
        <v>295</v>
      </c>
      <c r="AG162" s="55" t="s">
        <v>295</v>
      </c>
      <c r="AH162" s="55" t="s">
        <v>284</v>
      </c>
      <c r="AI162" s="55" t="s">
        <v>319</v>
      </c>
      <c r="AK162" s="55" t="s">
        <v>718</v>
      </c>
      <c r="AL162" s="55" t="s">
        <v>318</v>
      </c>
      <c r="AM162" s="55" t="s">
        <v>301</v>
      </c>
      <c r="AN162" s="55">
        <v>84321</v>
      </c>
    </row>
    <row r="163" spans="1:1024" ht="31.2" customHeight="1" x14ac:dyDescent="0.25">
      <c r="A163" s="55" t="s">
        <v>282</v>
      </c>
      <c r="B163" s="55" t="s">
        <v>719</v>
      </c>
      <c r="Q163" s="55" t="s">
        <v>292</v>
      </c>
    </row>
    <row r="164" spans="1:1024" ht="31.2" customHeight="1" x14ac:dyDescent="0.3">
      <c r="A164" s="60" t="s">
        <v>3683</v>
      </c>
      <c r="B164" s="60" t="s">
        <v>719</v>
      </c>
      <c r="E164" s="222" t="s">
        <v>3688</v>
      </c>
      <c r="G164" s="55" t="s">
        <v>344</v>
      </c>
      <c r="P164" s="60"/>
      <c r="Q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K164" s="60"/>
      <c r="AL164" s="71"/>
    </row>
    <row r="165" spans="1:1024" ht="31.2" customHeight="1" x14ac:dyDescent="0.25">
      <c r="A165" s="55" t="s">
        <v>722</v>
      </c>
      <c r="B165" s="55" t="s">
        <v>719</v>
      </c>
      <c r="D165" s="55" t="s">
        <v>723</v>
      </c>
      <c r="E165" s="61" t="s">
        <v>724</v>
      </c>
      <c r="F165" s="61" t="s">
        <v>295</v>
      </c>
      <c r="G165" s="55" t="s">
        <v>510</v>
      </c>
      <c r="H165" s="61" t="s">
        <v>295</v>
      </c>
      <c r="I165" s="61" t="s">
        <v>3648</v>
      </c>
      <c r="J165" s="221" t="s">
        <v>295</v>
      </c>
      <c r="K165" s="61" t="s">
        <v>510</v>
      </c>
      <c r="M165" s="55" t="s">
        <v>324</v>
      </c>
    </row>
    <row r="166" spans="1:1024" ht="31.2" customHeight="1" x14ac:dyDescent="0.25">
      <c r="A166" s="73" t="s">
        <v>1181</v>
      </c>
      <c r="B166" s="73" t="s">
        <v>719</v>
      </c>
      <c r="C166" s="73"/>
      <c r="D166" s="73"/>
      <c r="E166" s="73"/>
      <c r="F166" s="73"/>
      <c r="G166" s="75" t="s">
        <v>395</v>
      </c>
      <c r="H166" s="73"/>
      <c r="I166" s="75" t="s">
        <v>395</v>
      </c>
      <c r="J166" s="73"/>
      <c r="K166" s="73" t="s">
        <v>395</v>
      </c>
      <c r="L166" s="73"/>
    </row>
    <row r="167" spans="1:1024" ht="31.2" customHeight="1" x14ac:dyDescent="0.25">
      <c r="A167" s="55" t="s">
        <v>368</v>
      </c>
      <c r="B167" s="55" t="s">
        <v>720</v>
      </c>
      <c r="AC167" s="55" t="s">
        <v>292</v>
      </c>
    </row>
    <row r="168" spans="1:1024" ht="31.2" customHeight="1" x14ac:dyDescent="0.25">
      <c r="A168" s="60" t="s">
        <v>725</v>
      </c>
      <c r="B168" s="60" t="s">
        <v>3664</v>
      </c>
      <c r="E168" s="220" t="s">
        <v>3665</v>
      </c>
      <c r="G168" s="55" t="s">
        <v>362</v>
      </c>
      <c r="P168" s="60"/>
      <c r="Q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K168" s="60"/>
      <c r="AL168" s="71"/>
    </row>
    <row r="169" spans="1:1024" ht="31.2" customHeight="1" x14ac:dyDescent="0.25">
      <c r="A169" s="55" t="s">
        <v>725</v>
      </c>
      <c r="B169" s="55" t="s">
        <v>462</v>
      </c>
      <c r="C169" s="55" t="s">
        <v>726</v>
      </c>
      <c r="E169" s="55" t="s">
        <v>727</v>
      </c>
      <c r="O169" s="55" t="s">
        <v>324</v>
      </c>
      <c r="Y169" s="55" t="s">
        <v>728</v>
      </c>
    </row>
    <row r="170" spans="1:1024" ht="31.2" customHeight="1" x14ac:dyDescent="0.25">
      <c r="A170" s="73" t="s">
        <v>1171</v>
      </c>
      <c r="B170" s="73" t="s">
        <v>462</v>
      </c>
      <c r="C170" s="73"/>
      <c r="D170" s="73"/>
      <c r="E170" s="73"/>
      <c r="F170" s="73"/>
      <c r="G170" s="73"/>
      <c r="H170" s="73"/>
      <c r="I170" s="73" t="s">
        <v>292</v>
      </c>
      <c r="J170" s="73"/>
      <c r="K170" s="73"/>
      <c r="L170" s="73"/>
    </row>
    <row r="171" spans="1:1024" ht="31.2" customHeight="1" x14ac:dyDescent="0.25">
      <c r="A171" s="55" t="s">
        <v>652</v>
      </c>
      <c r="B171" s="55" t="s">
        <v>729</v>
      </c>
      <c r="C171" s="63" t="s">
        <v>730</v>
      </c>
      <c r="E171" s="55" t="s">
        <v>731</v>
      </c>
      <c r="U171" s="55" t="s">
        <v>333</v>
      </c>
      <c r="AJ171" s="63"/>
    </row>
    <row r="172" spans="1:1024" ht="31.2" customHeight="1" x14ac:dyDescent="0.25">
      <c r="A172" s="55" t="s">
        <v>732</v>
      </c>
      <c r="B172" s="55" t="s">
        <v>733</v>
      </c>
      <c r="C172" s="55" t="s">
        <v>453</v>
      </c>
      <c r="E172" s="55" t="s">
        <v>734</v>
      </c>
      <c r="F172" s="55" t="s">
        <v>295</v>
      </c>
      <c r="G172" s="55" t="s">
        <v>330</v>
      </c>
      <c r="H172" s="55" t="s">
        <v>295</v>
      </c>
      <c r="I172" s="55" t="s">
        <v>330</v>
      </c>
      <c r="J172" s="55" t="s">
        <v>295</v>
      </c>
      <c r="K172" s="55" t="s">
        <v>330</v>
      </c>
      <c r="L172" s="55" t="s">
        <v>295</v>
      </c>
      <c r="M172" s="55" t="s">
        <v>330</v>
      </c>
      <c r="N172" s="55" t="s">
        <v>295</v>
      </c>
      <c r="O172" s="55" t="s">
        <v>330</v>
      </c>
      <c r="P172" s="55" t="s">
        <v>295</v>
      </c>
      <c r="Q172" s="55" t="s">
        <v>330</v>
      </c>
      <c r="R172" s="55" t="s">
        <v>295</v>
      </c>
      <c r="S172" s="55" t="s">
        <v>330</v>
      </c>
      <c r="T172" s="55" t="s">
        <v>295</v>
      </c>
      <c r="U172" s="55" t="s">
        <v>330</v>
      </c>
      <c r="V172" s="55" t="s">
        <v>295</v>
      </c>
      <c r="W172" s="55" t="s">
        <v>330</v>
      </c>
      <c r="X172" s="55" t="s">
        <v>295</v>
      </c>
      <c r="Y172" s="55" t="s">
        <v>330</v>
      </c>
      <c r="AA172" s="55" t="s">
        <v>330</v>
      </c>
      <c r="AC172" s="55" t="s">
        <v>330</v>
      </c>
      <c r="AE172" s="55" t="s">
        <v>330</v>
      </c>
      <c r="AH172" s="55" t="s">
        <v>330</v>
      </c>
      <c r="AI172" s="55" t="s">
        <v>319</v>
      </c>
      <c r="AK172" s="55" t="s">
        <v>455</v>
      </c>
      <c r="AL172" s="55" t="s">
        <v>318</v>
      </c>
      <c r="AM172" s="55" t="s">
        <v>301</v>
      </c>
      <c r="AN172" s="55">
        <v>84341</v>
      </c>
    </row>
    <row r="173" spans="1:1024" ht="31.2" customHeight="1" x14ac:dyDescent="0.25">
      <c r="A173" s="55" t="s">
        <v>648</v>
      </c>
      <c r="B173" s="55" t="s">
        <v>735</v>
      </c>
      <c r="AH173" s="55" t="s">
        <v>292</v>
      </c>
      <c r="AI173" s="55" t="s">
        <v>337</v>
      </c>
      <c r="AM173" s="55" t="s">
        <v>301</v>
      </c>
    </row>
    <row r="174" spans="1:1024" ht="31.2" customHeight="1" x14ac:dyDescent="0.25">
      <c r="A174" s="55" t="s">
        <v>320</v>
      </c>
      <c r="B174" s="55" t="s">
        <v>735</v>
      </c>
      <c r="AH174" s="55" t="s">
        <v>292</v>
      </c>
      <c r="AI174" s="55" t="s">
        <v>337</v>
      </c>
      <c r="AM174" s="55" t="s">
        <v>301</v>
      </c>
    </row>
    <row r="175" spans="1:1024" ht="31.2" customHeight="1" x14ac:dyDescent="0.25">
      <c r="A175" s="60" t="s">
        <v>1096</v>
      </c>
      <c r="B175" s="60" t="s">
        <v>1189</v>
      </c>
      <c r="C175" s="73"/>
      <c r="D175" s="73"/>
      <c r="E175" s="74" t="s">
        <v>1190</v>
      </c>
      <c r="F175" s="74"/>
      <c r="G175" s="74"/>
      <c r="H175" s="73"/>
      <c r="I175" s="73"/>
      <c r="J175" s="73"/>
      <c r="K175" s="73" t="s">
        <v>333</v>
      </c>
      <c r="L175" s="73"/>
      <c r="P175" s="60"/>
      <c r="Q175" s="60"/>
      <c r="X175" s="60"/>
      <c r="Y175" s="60"/>
      <c r="Z175" s="60"/>
      <c r="AA175" s="60"/>
      <c r="AB175" s="60"/>
      <c r="AC175" s="60"/>
      <c r="AD175" s="60"/>
      <c r="AF175" s="60"/>
      <c r="AG175" s="60"/>
      <c r="AK175" s="60"/>
      <c r="AL175" s="71"/>
    </row>
    <row r="176" spans="1:1024" ht="31.2" customHeight="1" x14ac:dyDescent="0.25">
      <c r="A176" s="60" t="s">
        <v>657</v>
      </c>
      <c r="B176" s="60" t="s">
        <v>3682</v>
      </c>
      <c r="G176" s="55" t="s">
        <v>344</v>
      </c>
      <c r="P176" s="60"/>
      <c r="Q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K176" s="60"/>
      <c r="AL176" s="71"/>
    </row>
    <row r="177" spans="1:41" ht="31.2" customHeight="1" x14ac:dyDescent="0.3">
      <c r="A177" s="60" t="s">
        <v>3737</v>
      </c>
      <c r="B177" s="60" t="s">
        <v>3738</v>
      </c>
      <c r="E177" s="222" t="s">
        <v>3739</v>
      </c>
      <c r="G177" s="55" t="s">
        <v>344</v>
      </c>
      <c r="P177" s="60"/>
      <c r="Q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K177" s="60"/>
      <c r="AL177" s="71"/>
    </row>
    <row r="178" spans="1:41" ht="31.2" customHeight="1" x14ac:dyDescent="0.25">
      <c r="A178" s="55" t="s">
        <v>736</v>
      </c>
      <c r="B178" s="55" t="s">
        <v>737</v>
      </c>
      <c r="C178" s="55" t="s">
        <v>738</v>
      </c>
      <c r="Y178" s="55" t="s">
        <v>287</v>
      </c>
      <c r="AK178" s="55" t="s">
        <v>739</v>
      </c>
      <c r="AL178" s="55" t="s">
        <v>318</v>
      </c>
      <c r="AM178" s="55" t="s">
        <v>301</v>
      </c>
      <c r="AN178" s="55">
        <v>84321</v>
      </c>
    </row>
    <row r="179" spans="1:41" ht="31.2" customHeight="1" x14ac:dyDescent="0.25">
      <c r="A179" s="55" t="s">
        <v>740</v>
      </c>
      <c r="B179" s="55" t="s">
        <v>737</v>
      </c>
      <c r="C179" s="55" t="s">
        <v>741</v>
      </c>
      <c r="E179" s="55" t="s">
        <v>742</v>
      </c>
      <c r="W179" s="55" t="s">
        <v>292</v>
      </c>
      <c r="Y179" s="55" t="s">
        <v>287</v>
      </c>
      <c r="AK179" s="55" t="s">
        <v>739</v>
      </c>
      <c r="AL179" s="55" t="s">
        <v>318</v>
      </c>
      <c r="AM179" s="55" t="s">
        <v>301</v>
      </c>
      <c r="AN179" s="55">
        <v>84321</v>
      </c>
    </row>
    <row r="180" spans="1:41" ht="31.2" customHeight="1" x14ac:dyDescent="0.25">
      <c r="A180" s="55" t="s">
        <v>434</v>
      </c>
      <c r="B180" s="55" t="s">
        <v>743</v>
      </c>
      <c r="C180" s="55" t="s">
        <v>744</v>
      </c>
      <c r="D180" s="55" t="s">
        <v>745</v>
      </c>
      <c r="E180" s="55" t="s">
        <v>746</v>
      </c>
      <c r="P180" s="55" t="s">
        <v>295</v>
      </c>
      <c r="Q180" s="55" t="s">
        <v>284</v>
      </c>
      <c r="R180" s="55" t="s">
        <v>295</v>
      </c>
      <c r="S180" s="55" t="s">
        <v>284</v>
      </c>
      <c r="T180" s="55" t="s">
        <v>295</v>
      </c>
      <c r="U180" s="55" t="s">
        <v>284</v>
      </c>
      <c r="V180" s="55" t="s">
        <v>295</v>
      </c>
      <c r="W180" s="55" t="s">
        <v>284</v>
      </c>
      <c r="X180" s="55" t="s">
        <v>295</v>
      </c>
      <c r="Y180" s="55" t="s">
        <v>284</v>
      </c>
      <c r="Z180" s="55" t="s">
        <v>295</v>
      </c>
      <c r="AA180" s="55" t="s">
        <v>284</v>
      </c>
      <c r="AB180" s="55" t="s">
        <v>295</v>
      </c>
      <c r="AC180" s="55" t="s">
        <v>284</v>
      </c>
      <c r="AH180" s="55" t="s">
        <v>284</v>
      </c>
      <c r="AI180" s="55" t="s">
        <v>498</v>
      </c>
      <c r="AK180" s="55" t="s">
        <v>747</v>
      </c>
      <c r="AL180" s="55" t="s">
        <v>318</v>
      </c>
      <c r="AM180" s="55" t="s">
        <v>301</v>
      </c>
      <c r="AN180" s="55">
        <v>84321</v>
      </c>
    </row>
    <row r="181" spans="1:41" ht="31.2" customHeight="1" x14ac:dyDescent="0.25">
      <c r="A181" s="65" t="s">
        <v>748</v>
      </c>
      <c r="B181" s="65" t="s">
        <v>749</v>
      </c>
      <c r="C181" s="59"/>
      <c r="D181" s="59" t="s">
        <v>750</v>
      </c>
      <c r="E181" s="59" t="s">
        <v>751</v>
      </c>
      <c r="F181" s="59"/>
      <c r="G181" s="59"/>
      <c r="H181" s="59"/>
      <c r="I181" s="59"/>
      <c r="J181" s="59"/>
      <c r="K181" s="59"/>
      <c r="L181" s="59"/>
      <c r="M181" s="59"/>
      <c r="N181" s="55" t="s">
        <v>295</v>
      </c>
      <c r="O181" s="55" t="s">
        <v>333</v>
      </c>
      <c r="P181" s="65" t="s">
        <v>295</v>
      </c>
      <c r="Q181" s="65" t="s">
        <v>510</v>
      </c>
      <c r="R181" s="59"/>
      <c r="S181" s="59"/>
      <c r="T181" s="59"/>
      <c r="V181" s="65"/>
      <c r="W181" s="55" t="s">
        <v>510</v>
      </c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59"/>
      <c r="AI181" s="59"/>
      <c r="AJ181" s="59"/>
      <c r="AK181" s="65" t="s">
        <v>752</v>
      </c>
      <c r="AL181" s="66" t="s">
        <v>318</v>
      </c>
      <c r="AM181" s="59" t="s">
        <v>301</v>
      </c>
      <c r="AN181" s="59">
        <v>84321</v>
      </c>
      <c r="AO181" s="59"/>
    </row>
    <row r="182" spans="1:41" ht="31.2" customHeight="1" x14ac:dyDescent="0.25">
      <c r="A182" s="55" t="s">
        <v>753</v>
      </c>
      <c r="B182" s="55" t="s">
        <v>754</v>
      </c>
      <c r="C182" s="55" t="s">
        <v>755</v>
      </c>
      <c r="D182" s="67" t="s">
        <v>756</v>
      </c>
      <c r="E182" s="55" t="s">
        <v>757</v>
      </c>
      <c r="M182" s="55" t="s">
        <v>291</v>
      </c>
      <c r="O182" s="55" t="s">
        <v>291</v>
      </c>
      <c r="Q182" s="55" t="s">
        <v>291</v>
      </c>
      <c r="S182" s="55" t="s">
        <v>291</v>
      </c>
      <c r="U182" s="55" t="s">
        <v>333</v>
      </c>
      <c r="W182" s="55" t="s">
        <v>291</v>
      </c>
      <c r="Y182" s="55" t="s">
        <v>291</v>
      </c>
    </row>
    <row r="183" spans="1:41" ht="31.2" customHeight="1" x14ac:dyDescent="0.25">
      <c r="A183" s="55" t="s">
        <v>648</v>
      </c>
      <c r="B183" s="55" t="s">
        <v>759</v>
      </c>
      <c r="G183" s="55" t="s">
        <v>3644</v>
      </c>
      <c r="M183" s="55" t="s">
        <v>291</v>
      </c>
      <c r="O183" s="55" t="s">
        <v>291</v>
      </c>
    </row>
    <row r="184" spans="1:41" ht="31.2" customHeight="1" x14ac:dyDescent="0.25">
      <c r="A184" s="55" t="s">
        <v>758</v>
      </c>
      <c r="B184" s="55" t="s">
        <v>759</v>
      </c>
      <c r="D184" s="67"/>
      <c r="M184" s="55" t="s">
        <v>291</v>
      </c>
    </row>
    <row r="185" spans="1:41" ht="31.2" customHeight="1" x14ac:dyDescent="0.25">
      <c r="A185" s="55" t="s">
        <v>350</v>
      </c>
      <c r="B185" s="55" t="s">
        <v>759</v>
      </c>
      <c r="G185" s="55" t="s">
        <v>3644</v>
      </c>
      <c r="M185" s="55" t="s">
        <v>291</v>
      </c>
      <c r="O185" s="55" t="s">
        <v>291</v>
      </c>
      <c r="Q185" s="55" t="s">
        <v>291</v>
      </c>
      <c r="S185" s="55" t="s">
        <v>291</v>
      </c>
      <c r="U185" s="55" t="s">
        <v>302</v>
      </c>
      <c r="W185" s="55" t="s">
        <v>302</v>
      </c>
      <c r="Y185" s="55" t="s">
        <v>291</v>
      </c>
    </row>
    <row r="186" spans="1:41" ht="31.2" customHeight="1" x14ac:dyDescent="0.25">
      <c r="A186" s="55" t="s">
        <v>760</v>
      </c>
      <c r="B186" s="55" t="s">
        <v>759</v>
      </c>
      <c r="C186" s="55" t="s">
        <v>761</v>
      </c>
      <c r="E186" s="55" t="s">
        <v>762</v>
      </c>
      <c r="F186" s="55" t="s">
        <v>295</v>
      </c>
      <c r="G186" s="55" t="s">
        <v>3644</v>
      </c>
      <c r="H186" s="55" t="s">
        <v>295</v>
      </c>
      <c r="I186" s="55" t="s">
        <v>3644</v>
      </c>
      <c r="J186" s="55" t="s">
        <v>295</v>
      </c>
      <c r="K186" s="55" t="s">
        <v>3644</v>
      </c>
      <c r="M186" s="55" t="s">
        <v>291</v>
      </c>
      <c r="O186" s="55" t="s">
        <v>291</v>
      </c>
      <c r="Q186" s="55" t="s">
        <v>291</v>
      </c>
      <c r="S186" s="55" t="s">
        <v>291</v>
      </c>
      <c r="U186" s="55" t="s">
        <v>302</v>
      </c>
      <c r="V186" s="55" t="s">
        <v>295</v>
      </c>
      <c r="W186" s="55" t="s">
        <v>302</v>
      </c>
      <c r="Y186" s="55" t="s">
        <v>291</v>
      </c>
      <c r="AK186" s="55" t="s">
        <v>763</v>
      </c>
      <c r="AL186" s="55" t="s">
        <v>300</v>
      </c>
      <c r="AM186" s="55" t="s">
        <v>301</v>
      </c>
      <c r="AN186" s="55">
        <v>84325</v>
      </c>
    </row>
    <row r="187" spans="1:41" ht="31.2" customHeight="1" x14ac:dyDescent="0.25">
      <c r="A187" s="60" t="s">
        <v>382</v>
      </c>
      <c r="B187" s="60" t="s">
        <v>764</v>
      </c>
      <c r="C187" s="63" t="s">
        <v>765</v>
      </c>
      <c r="P187" s="60"/>
      <c r="Q187" s="60"/>
      <c r="AA187" s="60" t="s">
        <v>333</v>
      </c>
      <c r="AB187" s="60"/>
      <c r="AC187" s="60"/>
      <c r="AD187" s="60"/>
      <c r="AE187" s="55" t="s">
        <v>362</v>
      </c>
      <c r="AK187" s="63" t="s">
        <v>766</v>
      </c>
      <c r="AL187" s="55" t="s">
        <v>318</v>
      </c>
      <c r="AM187" s="55" t="s">
        <v>301</v>
      </c>
      <c r="AN187" s="55">
        <v>84321</v>
      </c>
    </row>
    <row r="188" spans="1:41" ht="31.2" customHeight="1" x14ac:dyDescent="0.25">
      <c r="A188" s="55" t="s">
        <v>767</v>
      </c>
      <c r="B188" s="55" t="s">
        <v>764</v>
      </c>
    </row>
    <row r="189" spans="1:41" ht="31.2" customHeight="1" x14ac:dyDescent="0.3">
      <c r="A189" s="55" t="s">
        <v>732</v>
      </c>
      <c r="B189" s="55" t="s">
        <v>768</v>
      </c>
      <c r="E189" s="222" t="s">
        <v>3731</v>
      </c>
      <c r="G189" s="55" t="s">
        <v>344</v>
      </c>
      <c r="O189" s="55" t="s">
        <v>362</v>
      </c>
      <c r="Q189" s="55" t="s">
        <v>362</v>
      </c>
    </row>
    <row r="190" spans="1:41" ht="31.2" customHeight="1" x14ac:dyDescent="0.3">
      <c r="A190" s="60" t="s">
        <v>3678</v>
      </c>
      <c r="B190" s="60" t="s">
        <v>3679</v>
      </c>
      <c r="E190" s="222" t="s">
        <v>3680</v>
      </c>
      <c r="G190" s="55" t="s">
        <v>344</v>
      </c>
      <c r="P190" s="60"/>
      <c r="Q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K190" s="60"/>
      <c r="AL190" s="71"/>
    </row>
    <row r="191" spans="1:41" ht="31.2" customHeight="1" x14ac:dyDescent="0.25">
      <c r="A191" s="55" t="s">
        <v>769</v>
      </c>
      <c r="B191" s="55" t="s">
        <v>770</v>
      </c>
      <c r="O191" s="55" t="s">
        <v>287</v>
      </c>
    </row>
    <row r="192" spans="1:41" ht="31.2" customHeight="1" x14ac:dyDescent="0.25">
      <c r="A192" s="55" t="s">
        <v>771</v>
      </c>
      <c r="B192" s="55" t="s">
        <v>772</v>
      </c>
      <c r="C192" s="55" t="s">
        <v>773</v>
      </c>
      <c r="E192" s="55" t="s">
        <v>774</v>
      </c>
      <c r="P192" s="55" t="s">
        <v>295</v>
      </c>
      <c r="Q192" s="55" t="s">
        <v>371</v>
      </c>
      <c r="AA192" s="55" t="s">
        <v>287</v>
      </c>
      <c r="AC192" s="55" t="s">
        <v>287</v>
      </c>
      <c r="AK192" s="55" t="s">
        <v>389</v>
      </c>
      <c r="AL192" s="55" t="s">
        <v>390</v>
      </c>
      <c r="AM192" s="55" t="s">
        <v>301</v>
      </c>
      <c r="AN192" s="55">
        <v>84335</v>
      </c>
    </row>
    <row r="193" spans="1:1024" ht="31.2" customHeight="1" x14ac:dyDescent="0.25">
      <c r="A193" s="73" t="s">
        <v>1186</v>
      </c>
      <c r="B193" s="73" t="s">
        <v>772</v>
      </c>
      <c r="C193" s="73"/>
      <c r="D193" s="73"/>
      <c r="E193" s="73"/>
      <c r="F193" s="73"/>
      <c r="G193" s="73"/>
      <c r="H193" s="73"/>
      <c r="I193" s="73"/>
      <c r="J193" s="73"/>
      <c r="K193" s="73" t="s">
        <v>292</v>
      </c>
      <c r="L193" s="73"/>
    </row>
    <row r="194" spans="1:1024" ht="31.2" customHeight="1" x14ac:dyDescent="0.3">
      <c r="A194" s="60" t="s">
        <v>703</v>
      </c>
      <c r="B194" s="60" t="s">
        <v>3705</v>
      </c>
      <c r="E194" s="222" t="s">
        <v>3706</v>
      </c>
      <c r="G194" s="55" t="s">
        <v>344</v>
      </c>
      <c r="P194" s="60"/>
      <c r="Q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K194" s="60"/>
      <c r="AL194" s="71"/>
    </row>
    <row r="195" spans="1:1024" ht="31.2" customHeight="1" x14ac:dyDescent="0.25">
      <c r="A195" s="55" t="s">
        <v>748</v>
      </c>
      <c r="B195" s="55" t="s">
        <v>775</v>
      </c>
      <c r="C195" s="55" t="s">
        <v>776</v>
      </c>
      <c r="AC195" s="55" t="s">
        <v>510</v>
      </c>
      <c r="AK195" s="55" t="s">
        <v>777</v>
      </c>
      <c r="AL195" s="55" t="s">
        <v>318</v>
      </c>
      <c r="AM195" s="55" t="s">
        <v>301</v>
      </c>
      <c r="AN195" s="55">
        <v>84321</v>
      </c>
    </row>
    <row r="196" spans="1:1024" ht="31.2" customHeight="1" x14ac:dyDescent="0.25">
      <c r="A196" s="55" t="s">
        <v>697</v>
      </c>
      <c r="B196" s="55" t="s">
        <v>778</v>
      </c>
      <c r="AH196" s="55" t="s">
        <v>292</v>
      </c>
      <c r="AI196" s="55" t="s">
        <v>337</v>
      </c>
      <c r="AM196" s="55" t="s">
        <v>301</v>
      </c>
    </row>
    <row r="197" spans="1:1024" ht="31.2" customHeight="1" x14ac:dyDescent="0.25">
      <c r="A197" s="64" t="s">
        <v>784</v>
      </c>
      <c r="B197" s="64" t="s">
        <v>780</v>
      </c>
      <c r="C197" s="64"/>
      <c r="D197" s="69" t="s">
        <v>785</v>
      </c>
      <c r="E197" s="70" t="s">
        <v>786</v>
      </c>
      <c r="F197" s="70"/>
      <c r="G197" s="70"/>
      <c r="H197" s="70"/>
      <c r="I197" s="70"/>
      <c r="J197" s="70"/>
      <c r="K197" s="70"/>
      <c r="L197" s="70"/>
      <c r="M197" s="70"/>
      <c r="N197" s="64"/>
      <c r="O197" s="69" t="s">
        <v>287</v>
      </c>
      <c r="P197" s="64"/>
      <c r="Q197" s="64"/>
      <c r="R197" s="64"/>
      <c r="S197" s="64"/>
      <c r="T197" s="69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  <c r="IW197" s="64"/>
      <c r="IX197" s="64"/>
      <c r="IY197" s="64"/>
      <c r="IZ197" s="64"/>
      <c r="JA197" s="64"/>
      <c r="JB197" s="64"/>
      <c r="JC197" s="64"/>
      <c r="JD197" s="64"/>
      <c r="JE197" s="64"/>
      <c r="JF197" s="64"/>
      <c r="JG197" s="64"/>
      <c r="JH197" s="64"/>
      <c r="JI197" s="64"/>
      <c r="JJ197" s="64"/>
      <c r="JK197" s="64"/>
      <c r="JL197" s="64"/>
      <c r="JM197" s="64"/>
      <c r="JN197" s="64"/>
      <c r="JO197" s="64"/>
      <c r="JP197" s="64"/>
      <c r="JQ197" s="64"/>
      <c r="JR197" s="64"/>
      <c r="JS197" s="64"/>
      <c r="JT197" s="64"/>
      <c r="JU197" s="64"/>
      <c r="JV197" s="64"/>
      <c r="JW197" s="64"/>
      <c r="JX197" s="64"/>
      <c r="JY197" s="64"/>
      <c r="JZ197" s="64"/>
      <c r="KA197" s="64"/>
      <c r="KB197" s="64"/>
      <c r="KC197" s="64"/>
      <c r="KD197" s="64"/>
      <c r="KE197" s="64"/>
      <c r="KF197" s="64"/>
      <c r="KG197" s="64"/>
      <c r="KH197" s="64"/>
      <c r="KI197" s="64"/>
      <c r="KJ197" s="64"/>
      <c r="KK197" s="64"/>
      <c r="KL197" s="64"/>
      <c r="KM197" s="64"/>
      <c r="KN197" s="64"/>
      <c r="KO197" s="64"/>
      <c r="KP197" s="64"/>
      <c r="KQ197" s="64"/>
      <c r="KR197" s="64"/>
      <c r="KS197" s="64"/>
      <c r="KT197" s="64"/>
      <c r="KU197" s="64"/>
      <c r="KV197" s="64"/>
      <c r="KW197" s="64"/>
      <c r="KX197" s="64"/>
      <c r="KY197" s="64"/>
      <c r="KZ197" s="64"/>
      <c r="LA197" s="64"/>
      <c r="LB197" s="64"/>
      <c r="LC197" s="64"/>
      <c r="LD197" s="64"/>
      <c r="LE197" s="64"/>
      <c r="LF197" s="64"/>
      <c r="LG197" s="64"/>
      <c r="LH197" s="64"/>
      <c r="LI197" s="64"/>
      <c r="LJ197" s="64"/>
      <c r="LK197" s="64"/>
      <c r="LL197" s="64"/>
      <c r="LM197" s="64"/>
      <c r="LN197" s="64"/>
      <c r="LO197" s="64"/>
      <c r="LP197" s="64"/>
      <c r="LQ197" s="64"/>
      <c r="LR197" s="64"/>
      <c r="LS197" s="64"/>
      <c r="LT197" s="64"/>
      <c r="LU197" s="64"/>
      <c r="LV197" s="64"/>
      <c r="LW197" s="64"/>
      <c r="LX197" s="64"/>
      <c r="LY197" s="64"/>
      <c r="LZ197" s="64"/>
      <c r="MA197" s="64"/>
      <c r="MB197" s="64"/>
      <c r="MC197" s="64"/>
      <c r="MD197" s="64"/>
      <c r="ME197" s="64"/>
      <c r="MF197" s="64"/>
      <c r="MG197" s="64"/>
      <c r="MH197" s="64"/>
      <c r="MI197" s="64"/>
      <c r="MJ197" s="64"/>
      <c r="MK197" s="64"/>
      <c r="ML197" s="64"/>
      <c r="MM197" s="64"/>
      <c r="MN197" s="64"/>
      <c r="MO197" s="64"/>
      <c r="MP197" s="64"/>
      <c r="MQ197" s="64"/>
      <c r="MR197" s="64"/>
      <c r="MS197" s="64"/>
      <c r="MT197" s="64"/>
      <c r="MU197" s="64"/>
      <c r="MV197" s="64"/>
      <c r="MW197" s="64"/>
      <c r="MX197" s="64"/>
      <c r="MY197" s="64"/>
      <c r="MZ197" s="64"/>
      <c r="NA197" s="64"/>
      <c r="NB197" s="64"/>
      <c r="NC197" s="64"/>
      <c r="ND197" s="64"/>
      <c r="NE197" s="64"/>
      <c r="NF197" s="64"/>
      <c r="NG197" s="64"/>
      <c r="NH197" s="64"/>
      <c r="NI197" s="64"/>
      <c r="NJ197" s="64"/>
      <c r="NK197" s="64"/>
      <c r="NL197" s="64"/>
      <c r="NM197" s="64"/>
      <c r="NN197" s="64"/>
      <c r="NO197" s="64"/>
      <c r="NP197" s="64"/>
      <c r="NQ197" s="64"/>
      <c r="NR197" s="64"/>
      <c r="NS197" s="64"/>
      <c r="NT197" s="64"/>
      <c r="NU197" s="64"/>
      <c r="NV197" s="64"/>
      <c r="NW197" s="64"/>
      <c r="NX197" s="64"/>
      <c r="NY197" s="64"/>
      <c r="NZ197" s="64"/>
      <c r="OA197" s="64"/>
      <c r="OB197" s="64"/>
      <c r="OC197" s="64"/>
      <c r="OD197" s="64"/>
      <c r="OE197" s="64"/>
      <c r="OF197" s="64"/>
      <c r="OG197" s="64"/>
      <c r="OH197" s="64"/>
      <c r="OI197" s="64"/>
      <c r="OJ197" s="64"/>
      <c r="OK197" s="64"/>
      <c r="OL197" s="64"/>
      <c r="OM197" s="64"/>
      <c r="ON197" s="64"/>
      <c r="OO197" s="64"/>
      <c r="OP197" s="64"/>
      <c r="OQ197" s="64"/>
      <c r="OR197" s="64"/>
      <c r="OS197" s="64"/>
      <c r="OT197" s="64"/>
      <c r="OU197" s="64"/>
      <c r="OV197" s="64"/>
      <c r="OW197" s="64"/>
      <c r="OX197" s="64"/>
      <c r="OY197" s="64"/>
      <c r="OZ197" s="64"/>
      <c r="PA197" s="64"/>
      <c r="PB197" s="64"/>
      <c r="PC197" s="64"/>
      <c r="PD197" s="64"/>
      <c r="PE197" s="64"/>
      <c r="PF197" s="64"/>
      <c r="PG197" s="64"/>
      <c r="PH197" s="64"/>
      <c r="PI197" s="64"/>
      <c r="PJ197" s="64"/>
      <c r="PK197" s="64"/>
      <c r="PL197" s="64"/>
      <c r="PM197" s="64"/>
      <c r="PN197" s="64"/>
      <c r="PO197" s="64"/>
      <c r="PP197" s="64"/>
      <c r="PQ197" s="64"/>
      <c r="PR197" s="64"/>
      <c r="PS197" s="64"/>
      <c r="PT197" s="64"/>
      <c r="PU197" s="64"/>
      <c r="PV197" s="64"/>
      <c r="PW197" s="64"/>
      <c r="PX197" s="64"/>
      <c r="PY197" s="64"/>
      <c r="PZ197" s="64"/>
      <c r="QA197" s="64"/>
      <c r="QB197" s="64"/>
      <c r="QC197" s="64"/>
      <c r="QD197" s="64"/>
      <c r="QE197" s="64"/>
      <c r="QF197" s="64"/>
      <c r="QG197" s="64"/>
      <c r="QH197" s="64"/>
      <c r="QI197" s="64"/>
      <c r="QJ197" s="64"/>
      <c r="QK197" s="64"/>
      <c r="QL197" s="64"/>
      <c r="QM197" s="64"/>
      <c r="QN197" s="64"/>
      <c r="QO197" s="64"/>
      <c r="QP197" s="64"/>
      <c r="QQ197" s="64"/>
      <c r="QR197" s="64"/>
      <c r="QS197" s="64"/>
      <c r="QT197" s="64"/>
      <c r="QU197" s="64"/>
      <c r="QV197" s="64"/>
      <c r="QW197" s="64"/>
      <c r="QX197" s="64"/>
      <c r="QY197" s="64"/>
      <c r="QZ197" s="64"/>
      <c r="RA197" s="64"/>
      <c r="RB197" s="64"/>
      <c r="RC197" s="64"/>
      <c r="RD197" s="64"/>
      <c r="RE197" s="64"/>
      <c r="RF197" s="64"/>
      <c r="RG197" s="64"/>
      <c r="RH197" s="64"/>
      <c r="RI197" s="64"/>
      <c r="RJ197" s="64"/>
      <c r="RK197" s="64"/>
      <c r="RL197" s="64"/>
      <c r="RM197" s="64"/>
      <c r="RN197" s="64"/>
      <c r="RO197" s="64"/>
      <c r="RP197" s="64"/>
      <c r="RQ197" s="64"/>
      <c r="RR197" s="64"/>
      <c r="RS197" s="64"/>
      <c r="RT197" s="64"/>
      <c r="RU197" s="64"/>
      <c r="RV197" s="64"/>
      <c r="RW197" s="64"/>
      <c r="RX197" s="64"/>
      <c r="RY197" s="64"/>
      <c r="RZ197" s="64"/>
      <c r="SA197" s="64"/>
      <c r="SB197" s="64"/>
      <c r="SC197" s="64"/>
      <c r="SD197" s="64"/>
      <c r="SE197" s="64"/>
      <c r="SF197" s="64"/>
      <c r="SG197" s="64"/>
      <c r="SH197" s="64"/>
      <c r="SI197" s="64"/>
      <c r="SJ197" s="64"/>
      <c r="SK197" s="64"/>
      <c r="SL197" s="64"/>
      <c r="SM197" s="64"/>
      <c r="SN197" s="64"/>
      <c r="SO197" s="64"/>
      <c r="SP197" s="64"/>
      <c r="SQ197" s="64"/>
      <c r="SR197" s="64"/>
      <c r="SS197" s="64"/>
      <c r="ST197" s="64"/>
      <c r="SU197" s="64"/>
      <c r="SV197" s="64"/>
      <c r="SW197" s="64"/>
      <c r="SX197" s="64"/>
      <c r="SY197" s="64"/>
      <c r="SZ197" s="64"/>
      <c r="TA197" s="64"/>
      <c r="TB197" s="64"/>
      <c r="TC197" s="64"/>
      <c r="TD197" s="64"/>
      <c r="TE197" s="64"/>
      <c r="TF197" s="64"/>
      <c r="TG197" s="64"/>
      <c r="TH197" s="64"/>
      <c r="TI197" s="64"/>
      <c r="TJ197" s="64"/>
      <c r="TK197" s="64"/>
      <c r="TL197" s="64"/>
      <c r="TM197" s="64"/>
      <c r="TN197" s="64"/>
      <c r="TO197" s="64"/>
      <c r="TP197" s="64"/>
      <c r="TQ197" s="64"/>
      <c r="TR197" s="64"/>
      <c r="TS197" s="64"/>
      <c r="TT197" s="64"/>
      <c r="TU197" s="64"/>
      <c r="TV197" s="64"/>
      <c r="TW197" s="64"/>
      <c r="TX197" s="64"/>
      <c r="TY197" s="64"/>
      <c r="TZ197" s="64"/>
      <c r="UA197" s="64"/>
      <c r="UB197" s="64"/>
      <c r="UC197" s="64"/>
      <c r="UD197" s="64"/>
      <c r="UE197" s="64"/>
      <c r="UF197" s="64"/>
      <c r="UG197" s="64"/>
      <c r="UH197" s="64"/>
      <c r="UI197" s="64"/>
      <c r="UJ197" s="64"/>
      <c r="UK197" s="64"/>
      <c r="UL197" s="64"/>
      <c r="UM197" s="64"/>
      <c r="UN197" s="64"/>
      <c r="UO197" s="64"/>
      <c r="UP197" s="64"/>
      <c r="UQ197" s="64"/>
      <c r="UR197" s="64"/>
      <c r="US197" s="64"/>
      <c r="UT197" s="64"/>
      <c r="UU197" s="64"/>
      <c r="UV197" s="64"/>
      <c r="UW197" s="64"/>
      <c r="UX197" s="64"/>
      <c r="UY197" s="64"/>
      <c r="UZ197" s="64"/>
      <c r="VA197" s="64"/>
      <c r="VB197" s="64"/>
      <c r="VC197" s="64"/>
      <c r="VD197" s="64"/>
      <c r="VE197" s="64"/>
      <c r="VF197" s="64"/>
      <c r="VG197" s="64"/>
      <c r="VH197" s="64"/>
      <c r="VI197" s="64"/>
      <c r="VJ197" s="64"/>
      <c r="VK197" s="64"/>
      <c r="VL197" s="64"/>
      <c r="VM197" s="64"/>
      <c r="VN197" s="64"/>
      <c r="VO197" s="64"/>
      <c r="VP197" s="64"/>
      <c r="VQ197" s="64"/>
      <c r="VR197" s="64"/>
      <c r="VS197" s="64"/>
      <c r="VT197" s="64"/>
      <c r="VU197" s="64"/>
      <c r="VV197" s="64"/>
      <c r="VW197" s="64"/>
      <c r="VX197" s="64"/>
      <c r="VY197" s="64"/>
      <c r="VZ197" s="64"/>
      <c r="WA197" s="64"/>
      <c r="WB197" s="64"/>
      <c r="WC197" s="64"/>
      <c r="WD197" s="64"/>
      <c r="WE197" s="64"/>
      <c r="WF197" s="64"/>
      <c r="WG197" s="64"/>
      <c r="WH197" s="64"/>
      <c r="WI197" s="64"/>
      <c r="WJ197" s="64"/>
      <c r="WK197" s="64"/>
      <c r="WL197" s="64"/>
      <c r="WM197" s="64"/>
      <c r="WN197" s="64"/>
      <c r="WO197" s="64"/>
      <c r="WP197" s="64"/>
      <c r="WQ197" s="64"/>
      <c r="WR197" s="64"/>
      <c r="WS197" s="64"/>
      <c r="WT197" s="64"/>
      <c r="WU197" s="64"/>
      <c r="WV197" s="64"/>
      <c r="WW197" s="64"/>
      <c r="WX197" s="64"/>
      <c r="WY197" s="64"/>
      <c r="WZ197" s="64"/>
      <c r="XA197" s="64"/>
      <c r="XB197" s="64"/>
      <c r="XC197" s="64"/>
      <c r="XD197" s="64"/>
      <c r="XE197" s="64"/>
      <c r="XF197" s="64"/>
      <c r="XG197" s="64"/>
      <c r="XH197" s="64"/>
      <c r="XI197" s="64"/>
      <c r="XJ197" s="64"/>
      <c r="XK197" s="64"/>
      <c r="XL197" s="64"/>
      <c r="XM197" s="64"/>
      <c r="XN197" s="64"/>
      <c r="XO197" s="64"/>
      <c r="XP197" s="64"/>
      <c r="XQ197" s="64"/>
      <c r="XR197" s="64"/>
      <c r="XS197" s="64"/>
      <c r="XT197" s="64"/>
      <c r="XU197" s="64"/>
      <c r="XV197" s="64"/>
      <c r="XW197" s="64"/>
      <c r="XX197" s="64"/>
      <c r="XY197" s="64"/>
      <c r="XZ197" s="64"/>
      <c r="YA197" s="64"/>
      <c r="YB197" s="64"/>
      <c r="YC197" s="64"/>
      <c r="YD197" s="64"/>
      <c r="YE197" s="64"/>
      <c r="YF197" s="64"/>
      <c r="YG197" s="64"/>
      <c r="YH197" s="64"/>
      <c r="YI197" s="64"/>
      <c r="YJ197" s="64"/>
      <c r="YK197" s="64"/>
      <c r="YL197" s="64"/>
      <c r="YM197" s="64"/>
      <c r="YN197" s="64"/>
      <c r="YO197" s="64"/>
      <c r="YP197" s="64"/>
      <c r="YQ197" s="64"/>
      <c r="YR197" s="64"/>
      <c r="YS197" s="64"/>
      <c r="YT197" s="64"/>
      <c r="YU197" s="64"/>
      <c r="YV197" s="64"/>
      <c r="YW197" s="64"/>
      <c r="YX197" s="64"/>
      <c r="YY197" s="64"/>
      <c r="YZ197" s="64"/>
      <c r="ZA197" s="64"/>
      <c r="ZB197" s="64"/>
      <c r="ZC197" s="64"/>
      <c r="ZD197" s="64"/>
      <c r="ZE197" s="64"/>
      <c r="ZF197" s="64"/>
      <c r="ZG197" s="64"/>
      <c r="ZH197" s="64"/>
      <c r="ZI197" s="64"/>
      <c r="ZJ197" s="64"/>
      <c r="ZK197" s="64"/>
      <c r="ZL197" s="64"/>
      <c r="ZM197" s="64"/>
      <c r="ZN197" s="64"/>
      <c r="ZO197" s="64"/>
      <c r="ZP197" s="64"/>
      <c r="ZQ197" s="64"/>
      <c r="ZR197" s="64"/>
      <c r="ZS197" s="64"/>
      <c r="ZT197" s="64"/>
      <c r="ZU197" s="64"/>
      <c r="ZV197" s="64"/>
      <c r="ZW197" s="64"/>
      <c r="ZX197" s="64"/>
      <c r="ZY197" s="64"/>
      <c r="ZZ197" s="64"/>
      <c r="AAA197" s="64"/>
      <c r="AAB197" s="64"/>
      <c r="AAC197" s="64"/>
      <c r="AAD197" s="64"/>
      <c r="AAE197" s="64"/>
      <c r="AAF197" s="64"/>
      <c r="AAG197" s="64"/>
      <c r="AAH197" s="64"/>
      <c r="AAI197" s="64"/>
      <c r="AAJ197" s="64"/>
      <c r="AAK197" s="64"/>
      <c r="AAL197" s="64"/>
      <c r="AAM197" s="64"/>
      <c r="AAN197" s="64"/>
      <c r="AAO197" s="64"/>
      <c r="AAP197" s="64"/>
      <c r="AAQ197" s="64"/>
      <c r="AAR197" s="64"/>
      <c r="AAS197" s="64"/>
      <c r="AAT197" s="64"/>
      <c r="AAU197" s="64"/>
      <c r="AAV197" s="64"/>
      <c r="AAW197" s="64"/>
      <c r="AAX197" s="64"/>
      <c r="AAY197" s="64"/>
      <c r="AAZ197" s="64"/>
      <c r="ABA197" s="64"/>
      <c r="ABB197" s="64"/>
      <c r="ABC197" s="64"/>
      <c r="ABD197" s="64"/>
      <c r="ABE197" s="64"/>
      <c r="ABF197" s="64"/>
      <c r="ABG197" s="64"/>
      <c r="ABH197" s="64"/>
      <c r="ABI197" s="64"/>
      <c r="ABJ197" s="64"/>
      <c r="ABK197" s="64"/>
      <c r="ABL197" s="64"/>
      <c r="ABM197" s="64"/>
      <c r="ABN197" s="64"/>
      <c r="ABO197" s="64"/>
      <c r="ABP197" s="64"/>
      <c r="ABQ197" s="64"/>
      <c r="ABR197" s="64"/>
      <c r="ABS197" s="64"/>
      <c r="ABT197" s="64"/>
      <c r="ABU197" s="64"/>
      <c r="ABV197" s="64"/>
      <c r="ABW197" s="64"/>
      <c r="ABX197" s="64"/>
      <c r="ABY197" s="64"/>
      <c r="ABZ197" s="64"/>
      <c r="ACA197" s="64"/>
      <c r="ACB197" s="64"/>
      <c r="ACC197" s="64"/>
      <c r="ACD197" s="64"/>
      <c r="ACE197" s="64"/>
      <c r="ACF197" s="64"/>
      <c r="ACG197" s="64"/>
      <c r="ACH197" s="64"/>
      <c r="ACI197" s="64"/>
      <c r="ACJ197" s="64"/>
      <c r="ACK197" s="64"/>
      <c r="ACL197" s="64"/>
      <c r="ACM197" s="64"/>
      <c r="ACN197" s="64"/>
      <c r="ACO197" s="64"/>
      <c r="ACP197" s="64"/>
      <c r="ACQ197" s="64"/>
      <c r="ACR197" s="64"/>
      <c r="ACS197" s="64"/>
      <c r="ACT197" s="64"/>
      <c r="ACU197" s="64"/>
      <c r="ACV197" s="64"/>
      <c r="ACW197" s="64"/>
      <c r="ACX197" s="64"/>
      <c r="ACY197" s="64"/>
      <c r="ACZ197" s="64"/>
      <c r="ADA197" s="64"/>
      <c r="ADB197" s="64"/>
      <c r="ADC197" s="64"/>
      <c r="ADD197" s="64"/>
      <c r="ADE197" s="64"/>
      <c r="ADF197" s="64"/>
      <c r="ADG197" s="64"/>
      <c r="ADH197" s="64"/>
      <c r="ADI197" s="64"/>
      <c r="ADJ197" s="64"/>
      <c r="ADK197" s="64"/>
      <c r="ADL197" s="64"/>
      <c r="ADM197" s="64"/>
      <c r="ADN197" s="64"/>
      <c r="ADO197" s="64"/>
      <c r="ADP197" s="64"/>
      <c r="ADQ197" s="64"/>
      <c r="ADR197" s="64"/>
      <c r="ADS197" s="64"/>
      <c r="ADT197" s="64"/>
      <c r="ADU197" s="64"/>
      <c r="ADV197" s="64"/>
      <c r="ADW197" s="64"/>
      <c r="ADX197" s="64"/>
      <c r="ADY197" s="64"/>
      <c r="ADZ197" s="64"/>
      <c r="AEA197" s="64"/>
      <c r="AEB197" s="64"/>
      <c r="AEC197" s="64"/>
      <c r="AED197" s="64"/>
      <c r="AEE197" s="64"/>
      <c r="AEF197" s="64"/>
      <c r="AEG197" s="64"/>
      <c r="AEH197" s="64"/>
      <c r="AEI197" s="64"/>
      <c r="AEJ197" s="64"/>
      <c r="AEK197" s="64"/>
      <c r="AEL197" s="64"/>
      <c r="AEM197" s="64"/>
      <c r="AEN197" s="64"/>
      <c r="AEO197" s="64"/>
      <c r="AEP197" s="64"/>
      <c r="AEQ197" s="64"/>
      <c r="AER197" s="64"/>
      <c r="AES197" s="64"/>
      <c r="AET197" s="64"/>
      <c r="AEU197" s="64"/>
      <c r="AEV197" s="64"/>
      <c r="AEW197" s="64"/>
      <c r="AEX197" s="64"/>
      <c r="AEY197" s="64"/>
      <c r="AEZ197" s="64"/>
      <c r="AFA197" s="64"/>
      <c r="AFB197" s="64"/>
      <c r="AFC197" s="64"/>
      <c r="AFD197" s="64"/>
      <c r="AFE197" s="64"/>
      <c r="AFF197" s="64"/>
      <c r="AFG197" s="64"/>
      <c r="AFH197" s="64"/>
      <c r="AFI197" s="64"/>
      <c r="AFJ197" s="64"/>
      <c r="AFK197" s="64"/>
      <c r="AFL197" s="64"/>
      <c r="AFM197" s="64"/>
      <c r="AFN197" s="64"/>
      <c r="AFO197" s="64"/>
      <c r="AFP197" s="64"/>
      <c r="AFQ197" s="64"/>
      <c r="AFR197" s="64"/>
      <c r="AFS197" s="64"/>
      <c r="AFT197" s="64"/>
      <c r="AFU197" s="64"/>
      <c r="AFV197" s="64"/>
      <c r="AFW197" s="64"/>
      <c r="AFX197" s="64"/>
      <c r="AFY197" s="64"/>
      <c r="AFZ197" s="64"/>
      <c r="AGA197" s="64"/>
      <c r="AGB197" s="64"/>
      <c r="AGC197" s="64"/>
      <c r="AGD197" s="64"/>
      <c r="AGE197" s="64"/>
      <c r="AGF197" s="64"/>
      <c r="AGG197" s="64"/>
      <c r="AGH197" s="64"/>
      <c r="AGI197" s="64"/>
      <c r="AGJ197" s="64"/>
      <c r="AGK197" s="64"/>
      <c r="AGL197" s="64"/>
      <c r="AGM197" s="64"/>
      <c r="AGN197" s="64"/>
      <c r="AGO197" s="64"/>
      <c r="AGP197" s="64"/>
      <c r="AGQ197" s="64"/>
      <c r="AGR197" s="64"/>
      <c r="AGS197" s="64"/>
      <c r="AGT197" s="64"/>
      <c r="AGU197" s="64"/>
      <c r="AGV197" s="64"/>
      <c r="AGW197" s="64"/>
      <c r="AGX197" s="64"/>
      <c r="AGY197" s="64"/>
      <c r="AGZ197" s="64"/>
      <c r="AHA197" s="64"/>
      <c r="AHB197" s="64"/>
      <c r="AHC197" s="64"/>
      <c r="AHD197" s="64"/>
      <c r="AHE197" s="64"/>
      <c r="AHF197" s="64"/>
      <c r="AHG197" s="64"/>
      <c r="AHH197" s="64"/>
      <c r="AHI197" s="64"/>
      <c r="AHJ197" s="64"/>
      <c r="AHK197" s="64"/>
      <c r="AHL197" s="64"/>
      <c r="AHM197" s="64"/>
      <c r="AHN197" s="64"/>
      <c r="AHO197" s="64"/>
      <c r="AHP197" s="64"/>
      <c r="AHQ197" s="64"/>
      <c r="AHR197" s="64"/>
      <c r="AHS197" s="64"/>
      <c r="AHT197" s="64"/>
      <c r="AHU197" s="64"/>
      <c r="AHV197" s="64"/>
      <c r="AHW197" s="64"/>
      <c r="AHX197" s="64"/>
      <c r="AHY197" s="64"/>
      <c r="AHZ197" s="64"/>
      <c r="AIA197" s="64"/>
      <c r="AIB197" s="64"/>
      <c r="AIC197" s="64"/>
      <c r="AID197" s="64"/>
      <c r="AIE197" s="64"/>
      <c r="AIF197" s="64"/>
      <c r="AIG197" s="64"/>
      <c r="AIH197" s="64"/>
      <c r="AII197" s="64"/>
      <c r="AIJ197" s="64"/>
      <c r="AIK197" s="64"/>
      <c r="AIL197" s="64"/>
      <c r="AIM197" s="64"/>
      <c r="AIN197" s="64"/>
      <c r="AIO197" s="64"/>
      <c r="AIP197" s="64"/>
      <c r="AIQ197" s="64"/>
      <c r="AIR197" s="64"/>
      <c r="AIS197" s="64"/>
      <c r="AIT197" s="64"/>
      <c r="AIU197" s="64"/>
      <c r="AIV197" s="64"/>
      <c r="AIW197" s="64"/>
      <c r="AIX197" s="64"/>
      <c r="AIY197" s="64"/>
      <c r="AIZ197" s="64"/>
      <c r="AJA197" s="64"/>
      <c r="AJB197" s="64"/>
      <c r="AJC197" s="64"/>
      <c r="AJD197" s="64"/>
      <c r="AJE197" s="64"/>
      <c r="AJF197" s="64"/>
      <c r="AJG197" s="64"/>
      <c r="AJH197" s="64"/>
      <c r="AJI197" s="64"/>
      <c r="AJJ197" s="64"/>
      <c r="AJK197" s="64"/>
      <c r="AJL197" s="64"/>
      <c r="AJM197" s="64"/>
      <c r="AJN197" s="64"/>
      <c r="AJO197" s="64"/>
      <c r="AJP197" s="64"/>
      <c r="AJQ197" s="64"/>
      <c r="AJR197" s="64"/>
      <c r="AJS197" s="64"/>
      <c r="AJT197" s="64"/>
      <c r="AJU197" s="64"/>
      <c r="AJV197" s="64"/>
      <c r="AJW197" s="64"/>
      <c r="AJX197" s="64"/>
      <c r="AJY197" s="64"/>
      <c r="AJZ197" s="64"/>
      <c r="AKA197" s="64"/>
      <c r="AKB197" s="64"/>
      <c r="AKC197" s="64"/>
      <c r="AKD197" s="64"/>
      <c r="AKE197" s="64"/>
      <c r="AKF197" s="64"/>
      <c r="AKG197" s="64"/>
      <c r="AKH197" s="64"/>
      <c r="AKI197" s="64"/>
      <c r="AKJ197" s="64"/>
      <c r="AKK197" s="64"/>
      <c r="AKL197" s="64"/>
      <c r="AKM197" s="64"/>
      <c r="AKN197" s="64"/>
      <c r="AKO197" s="64"/>
      <c r="AKP197" s="64"/>
      <c r="AKQ197" s="64"/>
      <c r="AKR197" s="64"/>
      <c r="AKS197" s="64"/>
      <c r="AKT197" s="64"/>
      <c r="AKU197" s="64"/>
      <c r="AKV197" s="64"/>
      <c r="AKW197" s="64"/>
      <c r="AKX197" s="64"/>
      <c r="AKY197" s="64"/>
      <c r="AKZ197" s="64"/>
      <c r="ALA197" s="64"/>
      <c r="ALB197" s="64"/>
      <c r="ALC197" s="64"/>
      <c r="ALD197" s="64"/>
      <c r="ALE197" s="64"/>
      <c r="ALF197" s="64"/>
      <c r="ALG197" s="64"/>
      <c r="ALH197" s="64"/>
      <c r="ALI197" s="64"/>
      <c r="ALJ197" s="64"/>
      <c r="ALK197" s="64"/>
      <c r="ALL197" s="64"/>
      <c r="ALM197" s="64"/>
      <c r="ALN197" s="64"/>
      <c r="ALO197" s="64"/>
      <c r="ALP197" s="64"/>
      <c r="ALQ197" s="64"/>
      <c r="ALR197" s="64"/>
      <c r="ALS197" s="64"/>
      <c r="ALT197" s="64"/>
      <c r="ALU197" s="64"/>
      <c r="ALV197" s="64"/>
      <c r="ALW197" s="64"/>
      <c r="ALX197" s="64"/>
      <c r="ALY197" s="64"/>
      <c r="ALZ197" s="64"/>
      <c r="AMA197" s="64"/>
      <c r="AMB197" s="64"/>
      <c r="AMC197" s="64"/>
      <c r="AMD197" s="64"/>
      <c r="AME197" s="64"/>
      <c r="AMF197" s="64"/>
      <c r="AMG197" s="64"/>
      <c r="AMH197" s="64"/>
      <c r="AMI197" s="64"/>
      <c r="AMJ197" s="64"/>
    </row>
    <row r="198" spans="1:1024" ht="31.2" customHeight="1" x14ac:dyDescent="0.25">
      <c r="A198" s="64" t="s">
        <v>787</v>
      </c>
      <c r="B198" s="64" t="s">
        <v>780</v>
      </c>
      <c r="C198" s="64"/>
      <c r="D198" s="69" t="s">
        <v>785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4"/>
      <c r="O198" s="69" t="s">
        <v>287</v>
      </c>
      <c r="P198" s="64"/>
      <c r="Q198" s="64"/>
      <c r="R198" s="64"/>
      <c r="S198" s="64"/>
      <c r="T198" s="69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  <c r="GF198" s="64"/>
      <c r="GG198" s="64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  <c r="HB198" s="64"/>
      <c r="HC198" s="64"/>
      <c r="HD198" s="64"/>
      <c r="HE198" s="64"/>
      <c r="HF198" s="64"/>
      <c r="HG198" s="64"/>
      <c r="HH198" s="64"/>
      <c r="HI198" s="64"/>
      <c r="HJ198" s="64"/>
      <c r="HK198" s="64"/>
      <c r="HL198" s="64"/>
      <c r="HM198" s="64"/>
      <c r="HN198" s="64"/>
      <c r="HO198" s="64"/>
      <c r="HP198" s="64"/>
      <c r="HQ198" s="64"/>
      <c r="HR198" s="64"/>
      <c r="HS198" s="64"/>
      <c r="HT198" s="64"/>
      <c r="HU198" s="64"/>
      <c r="HV198" s="64"/>
      <c r="HW198" s="64"/>
      <c r="HX198" s="64"/>
      <c r="HY198" s="64"/>
      <c r="HZ198" s="64"/>
      <c r="IA198" s="64"/>
      <c r="IB198" s="64"/>
      <c r="IC198" s="64"/>
      <c r="ID198" s="64"/>
      <c r="IE198" s="64"/>
      <c r="IF198" s="64"/>
      <c r="IG198" s="64"/>
      <c r="IH198" s="64"/>
      <c r="II198" s="64"/>
      <c r="IJ198" s="64"/>
      <c r="IK198" s="64"/>
      <c r="IL198" s="64"/>
      <c r="IM198" s="64"/>
      <c r="IN198" s="64"/>
      <c r="IO198" s="64"/>
      <c r="IP198" s="64"/>
      <c r="IQ198" s="64"/>
      <c r="IR198" s="64"/>
      <c r="IS198" s="64"/>
      <c r="IT198" s="64"/>
      <c r="IU198" s="64"/>
      <c r="IV198" s="64"/>
      <c r="IW198" s="64"/>
      <c r="IX198" s="64"/>
      <c r="IY198" s="64"/>
      <c r="IZ198" s="64"/>
      <c r="JA198" s="64"/>
      <c r="JB198" s="64"/>
      <c r="JC198" s="64"/>
      <c r="JD198" s="64"/>
      <c r="JE198" s="64"/>
      <c r="JF198" s="64"/>
      <c r="JG198" s="64"/>
      <c r="JH198" s="64"/>
      <c r="JI198" s="64"/>
      <c r="JJ198" s="64"/>
      <c r="JK198" s="64"/>
      <c r="JL198" s="64"/>
      <c r="JM198" s="64"/>
      <c r="JN198" s="64"/>
      <c r="JO198" s="64"/>
      <c r="JP198" s="64"/>
      <c r="JQ198" s="64"/>
      <c r="JR198" s="64"/>
      <c r="JS198" s="64"/>
      <c r="JT198" s="64"/>
      <c r="JU198" s="64"/>
      <c r="JV198" s="64"/>
      <c r="JW198" s="64"/>
      <c r="JX198" s="64"/>
      <c r="JY198" s="64"/>
      <c r="JZ198" s="64"/>
      <c r="KA198" s="64"/>
      <c r="KB198" s="64"/>
      <c r="KC198" s="64"/>
      <c r="KD198" s="64"/>
      <c r="KE198" s="64"/>
      <c r="KF198" s="64"/>
      <c r="KG198" s="64"/>
      <c r="KH198" s="64"/>
      <c r="KI198" s="64"/>
      <c r="KJ198" s="64"/>
      <c r="KK198" s="64"/>
      <c r="KL198" s="64"/>
      <c r="KM198" s="64"/>
      <c r="KN198" s="64"/>
      <c r="KO198" s="64"/>
      <c r="KP198" s="64"/>
      <c r="KQ198" s="64"/>
      <c r="KR198" s="64"/>
      <c r="KS198" s="64"/>
      <c r="KT198" s="64"/>
      <c r="KU198" s="64"/>
      <c r="KV198" s="64"/>
      <c r="KW198" s="64"/>
      <c r="KX198" s="64"/>
      <c r="KY198" s="64"/>
      <c r="KZ198" s="64"/>
      <c r="LA198" s="64"/>
      <c r="LB198" s="64"/>
      <c r="LC198" s="64"/>
      <c r="LD198" s="64"/>
      <c r="LE198" s="64"/>
      <c r="LF198" s="64"/>
      <c r="LG198" s="64"/>
      <c r="LH198" s="64"/>
      <c r="LI198" s="64"/>
      <c r="LJ198" s="64"/>
      <c r="LK198" s="64"/>
      <c r="LL198" s="64"/>
      <c r="LM198" s="64"/>
      <c r="LN198" s="64"/>
      <c r="LO198" s="64"/>
      <c r="LP198" s="64"/>
      <c r="LQ198" s="64"/>
      <c r="LR198" s="64"/>
      <c r="LS198" s="64"/>
      <c r="LT198" s="64"/>
      <c r="LU198" s="64"/>
      <c r="LV198" s="64"/>
      <c r="LW198" s="64"/>
      <c r="LX198" s="64"/>
      <c r="LY198" s="64"/>
      <c r="LZ198" s="64"/>
      <c r="MA198" s="64"/>
      <c r="MB198" s="64"/>
      <c r="MC198" s="64"/>
      <c r="MD198" s="64"/>
      <c r="ME198" s="64"/>
      <c r="MF198" s="64"/>
      <c r="MG198" s="64"/>
      <c r="MH198" s="64"/>
      <c r="MI198" s="64"/>
      <c r="MJ198" s="64"/>
      <c r="MK198" s="64"/>
      <c r="ML198" s="64"/>
      <c r="MM198" s="64"/>
      <c r="MN198" s="64"/>
      <c r="MO198" s="64"/>
      <c r="MP198" s="64"/>
      <c r="MQ198" s="64"/>
      <c r="MR198" s="64"/>
      <c r="MS198" s="64"/>
      <c r="MT198" s="64"/>
      <c r="MU198" s="64"/>
      <c r="MV198" s="64"/>
      <c r="MW198" s="64"/>
      <c r="MX198" s="64"/>
      <c r="MY198" s="64"/>
      <c r="MZ198" s="64"/>
      <c r="NA198" s="64"/>
      <c r="NB198" s="64"/>
      <c r="NC198" s="64"/>
      <c r="ND198" s="64"/>
      <c r="NE198" s="64"/>
      <c r="NF198" s="64"/>
      <c r="NG198" s="64"/>
      <c r="NH198" s="64"/>
      <c r="NI198" s="64"/>
      <c r="NJ198" s="64"/>
      <c r="NK198" s="64"/>
      <c r="NL198" s="64"/>
      <c r="NM198" s="64"/>
      <c r="NN198" s="64"/>
      <c r="NO198" s="64"/>
      <c r="NP198" s="64"/>
      <c r="NQ198" s="64"/>
      <c r="NR198" s="64"/>
      <c r="NS198" s="64"/>
      <c r="NT198" s="64"/>
      <c r="NU198" s="64"/>
      <c r="NV198" s="64"/>
      <c r="NW198" s="64"/>
      <c r="NX198" s="64"/>
      <c r="NY198" s="64"/>
      <c r="NZ198" s="64"/>
      <c r="OA198" s="64"/>
      <c r="OB198" s="64"/>
      <c r="OC198" s="64"/>
      <c r="OD198" s="64"/>
      <c r="OE198" s="64"/>
      <c r="OF198" s="64"/>
      <c r="OG198" s="64"/>
      <c r="OH198" s="64"/>
      <c r="OI198" s="64"/>
      <c r="OJ198" s="64"/>
      <c r="OK198" s="64"/>
      <c r="OL198" s="64"/>
      <c r="OM198" s="64"/>
      <c r="ON198" s="64"/>
      <c r="OO198" s="64"/>
      <c r="OP198" s="64"/>
      <c r="OQ198" s="64"/>
      <c r="OR198" s="64"/>
      <c r="OS198" s="64"/>
      <c r="OT198" s="64"/>
      <c r="OU198" s="64"/>
      <c r="OV198" s="64"/>
      <c r="OW198" s="64"/>
      <c r="OX198" s="64"/>
      <c r="OY198" s="64"/>
      <c r="OZ198" s="64"/>
      <c r="PA198" s="64"/>
      <c r="PB198" s="64"/>
      <c r="PC198" s="64"/>
      <c r="PD198" s="64"/>
      <c r="PE198" s="64"/>
      <c r="PF198" s="64"/>
      <c r="PG198" s="64"/>
      <c r="PH198" s="64"/>
      <c r="PI198" s="64"/>
      <c r="PJ198" s="64"/>
      <c r="PK198" s="64"/>
      <c r="PL198" s="64"/>
      <c r="PM198" s="64"/>
      <c r="PN198" s="64"/>
      <c r="PO198" s="64"/>
      <c r="PP198" s="64"/>
      <c r="PQ198" s="64"/>
      <c r="PR198" s="64"/>
      <c r="PS198" s="64"/>
      <c r="PT198" s="64"/>
      <c r="PU198" s="64"/>
      <c r="PV198" s="64"/>
      <c r="PW198" s="64"/>
      <c r="PX198" s="64"/>
      <c r="PY198" s="64"/>
      <c r="PZ198" s="64"/>
      <c r="QA198" s="64"/>
      <c r="QB198" s="64"/>
      <c r="QC198" s="64"/>
      <c r="QD198" s="64"/>
      <c r="QE198" s="64"/>
      <c r="QF198" s="64"/>
      <c r="QG198" s="64"/>
      <c r="QH198" s="64"/>
      <c r="QI198" s="64"/>
      <c r="QJ198" s="64"/>
      <c r="QK198" s="64"/>
      <c r="QL198" s="64"/>
      <c r="QM198" s="64"/>
      <c r="QN198" s="64"/>
      <c r="QO198" s="64"/>
      <c r="QP198" s="64"/>
      <c r="QQ198" s="64"/>
      <c r="QR198" s="64"/>
      <c r="QS198" s="64"/>
      <c r="QT198" s="64"/>
      <c r="QU198" s="64"/>
      <c r="QV198" s="64"/>
      <c r="QW198" s="64"/>
      <c r="QX198" s="64"/>
      <c r="QY198" s="64"/>
      <c r="QZ198" s="64"/>
      <c r="RA198" s="64"/>
      <c r="RB198" s="64"/>
      <c r="RC198" s="64"/>
      <c r="RD198" s="64"/>
      <c r="RE198" s="64"/>
      <c r="RF198" s="64"/>
      <c r="RG198" s="64"/>
      <c r="RH198" s="64"/>
      <c r="RI198" s="64"/>
      <c r="RJ198" s="64"/>
      <c r="RK198" s="64"/>
      <c r="RL198" s="64"/>
      <c r="RM198" s="64"/>
      <c r="RN198" s="64"/>
      <c r="RO198" s="64"/>
      <c r="RP198" s="64"/>
      <c r="RQ198" s="64"/>
      <c r="RR198" s="64"/>
      <c r="RS198" s="64"/>
      <c r="RT198" s="64"/>
      <c r="RU198" s="64"/>
      <c r="RV198" s="64"/>
      <c r="RW198" s="64"/>
      <c r="RX198" s="64"/>
      <c r="RY198" s="64"/>
      <c r="RZ198" s="64"/>
      <c r="SA198" s="64"/>
      <c r="SB198" s="64"/>
      <c r="SC198" s="64"/>
      <c r="SD198" s="64"/>
      <c r="SE198" s="64"/>
      <c r="SF198" s="64"/>
      <c r="SG198" s="64"/>
      <c r="SH198" s="64"/>
      <c r="SI198" s="64"/>
      <c r="SJ198" s="64"/>
      <c r="SK198" s="64"/>
      <c r="SL198" s="64"/>
      <c r="SM198" s="64"/>
      <c r="SN198" s="64"/>
      <c r="SO198" s="64"/>
      <c r="SP198" s="64"/>
      <c r="SQ198" s="64"/>
      <c r="SR198" s="64"/>
      <c r="SS198" s="64"/>
      <c r="ST198" s="64"/>
      <c r="SU198" s="64"/>
      <c r="SV198" s="64"/>
      <c r="SW198" s="64"/>
      <c r="SX198" s="64"/>
      <c r="SY198" s="64"/>
      <c r="SZ198" s="64"/>
      <c r="TA198" s="64"/>
      <c r="TB198" s="64"/>
      <c r="TC198" s="64"/>
      <c r="TD198" s="64"/>
      <c r="TE198" s="64"/>
      <c r="TF198" s="64"/>
      <c r="TG198" s="64"/>
      <c r="TH198" s="64"/>
      <c r="TI198" s="64"/>
      <c r="TJ198" s="64"/>
      <c r="TK198" s="64"/>
      <c r="TL198" s="64"/>
      <c r="TM198" s="64"/>
      <c r="TN198" s="64"/>
      <c r="TO198" s="64"/>
      <c r="TP198" s="64"/>
      <c r="TQ198" s="64"/>
      <c r="TR198" s="64"/>
      <c r="TS198" s="64"/>
      <c r="TT198" s="64"/>
      <c r="TU198" s="64"/>
      <c r="TV198" s="64"/>
      <c r="TW198" s="64"/>
      <c r="TX198" s="64"/>
      <c r="TY198" s="64"/>
      <c r="TZ198" s="64"/>
      <c r="UA198" s="64"/>
      <c r="UB198" s="64"/>
      <c r="UC198" s="64"/>
      <c r="UD198" s="64"/>
      <c r="UE198" s="64"/>
      <c r="UF198" s="64"/>
      <c r="UG198" s="64"/>
      <c r="UH198" s="64"/>
      <c r="UI198" s="64"/>
      <c r="UJ198" s="64"/>
      <c r="UK198" s="64"/>
      <c r="UL198" s="64"/>
      <c r="UM198" s="64"/>
      <c r="UN198" s="64"/>
      <c r="UO198" s="64"/>
      <c r="UP198" s="64"/>
      <c r="UQ198" s="64"/>
      <c r="UR198" s="64"/>
      <c r="US198" s="64"/>
      <c r="UT198" s="64"/>
      <c r="UU198" s="64"/>
      <c r="UV198" s="64"/>
      <c r="UW198" s="64"/>
      <c r="UX198" s="64"/>
      <c r="UY198" s="64"/>
      <c r="UZ198" s="64"/>
      <c r="VA198" s="64"/>
      <c r="VB198" s="64"/>
      <c r="VC198" s="64"/>
      <c r="VD198" s="64"/>
      <c r="VE198" s="64"/>
      <c r="VF198" s="64"/>
      <c r="VG198" s="64"/>
      <c r="VH198" s="64"/>
      <c r="VI198" s="64"/>
      <c r="VJ198" s="64"/>
      <c r="VK198" s="64"/>
      <c r="VL198" s="64"/>
      <c r="VM198" s="64"/>
      <c r="VN198" s="64"/>
      <c r="VO198" s="64"/>
      <c r="VP198" s="64"/>
      <c r="VQ198" s="64"/>
      <c r="VR198" s="64"/>
      <c r="VS198" s="64"/>
      <c r="VT198" s="64"/>
      <c r="VU198" s="64"/>
      <c r="VV198" s="64"/>
      <c r="VW198" s="64"/>
      <c r="VX198" s="64"/>
      <c r="VY198" s="64"/>
      <c r="VZ198" s="64"/>
      <c r="WA198" s="64"/>
      <c r="WB198" s="64"/>
      <c r="WC198" s="64"/>
      <c r="WD198" s="64"/>
      <c r="WE198" s="64"/>
      <c r="WF198" s="64"/>
      <c r="WG198" s="64"/>
      <c r="WH198" s="64"/>
      <c r="WI198" s="64"/>
      <c r="WJ198" s="64"/>
      <c r="WK198" s="64"/>
      <c r="WL198" s="64"/>
      <c r="WM198" s="64"/>
      <c r="WN198" s="64"/>
      <c r="WO198" s="64"/>
      <c r="WP198" s="64"/>
      <c r="WQ198" s="64"/>
      <c r="WR198" s="64"/>
      <c r="WS198" s="64"/>
      <c r="WT198" s="64"/>
      <c r="WU198" s="64"/>
      <c r="WV198" s="64"/>
      <c r="WW198" s="64"/>
      <c r="WX198" s="64"/>
      <c r="WY198" s="64"/>
      <c r="WZ198" s="64"/>
      <c r="XA198" s="64"/>
      <c r="XB198" s="64"/>
      <c r="XC198" s="64"/>
      <c r="XD198" s="64"/>
      <c r="XE198" s="64"/>
      <c r="XF198" s="64"/>
      <c r="XG198" s="64"/>
      <c r="XH198" s="64"/>
      <c r="XI198" s="64"/>
      <c r="XJ198" s="64"/>
      <c r="XK198" s="64"/>
      <c r="XL198" s="64"/>
      <c r="XM198" s="64"/>
      <c r="XN198" s="64"/>
      <c r="XO198" s="64"/>
      <c r="XP198" s="64"/>
      <c r="XQ198" s="64"/>
      <c r="XR198" s="64"/>
      <c r="XS198" s="64"/>
      <c r="XT198" s="64"/>
      <c r="XU198" s="64"/>
      <c r="XV198" s="64"/>
      <c r="XW198" s="64"/>
      <c r="XX198" s="64"/>
      <c r="XY198" s="64"/>
      <c r="XZ198" s="64"/>
      <c r="YA198" s="64"/>
      <c r="YB198" s="64"/>
      <c r="YC198" s="64"/>
      <c r="YD198" s="64"/>
      <c r="YE198" s="64"/>
      <c r="YF198" s="64"/>
      <c r="YG198" s="64"/>
      <c r="YH198" s="64"/>
      <c r="YI198" s="64"/>
      <c r="YJ198" s="64"/>
      <c r="YK198" s="64"/>
      <c r="YL198" s="64"/>
      <c r="YM198" s="64"/>
      <c r="YN198" s="64"/>
      <c r="YO198" s="64"/>
      <c r="YP198" s="64"/>
      <c r="YQ198" s="64"/>
      <c r="YR198" s="64"/>
      <c r="YS198" s="64"/>
      <c r="YT198" s="64"/>
      <c r="YU198" s="64"/>
      <c r="YV198" s="64"/>
      <c r="YW198" s="64"/>
      <c r="YX198" s="64"/>
      <c r="YY198" s="64"/>
      <c r="YZ198" s="64"/>
      <c r="ZA198" s="64"/>
      <c r="ZB198" s="64"/>
      <c r="ZC198" s="64"/>
      <c r="ZD198" s="64"/>
      <c r="ZE198" s="64"/>
      <c r="ZF198" s="64"/>
      <c r="ZG198" s="64"/>
      <c r="ZH198" s="64"/>
      <c r="ZI198" s="64"/>
      <c r="ZJ198" s="64"/>
      <c r="ZK198" s="64"/>
      <c r="ZL198" s="64"/>
      <c r="ZM198" s="64"/>
      <c r="ZN198" s="64"/>
      <c r="ZO198" s="64"/>
      <c r="ZP198" s="64"/>
      <c r="ZQ198" s="64"/>
      <c r="ZR198" s="64"/>
      <c r="ZS198" s="64"/>
      <c r="ZT198" s="64"/>
      <c r="ZU198" s="64"/>
      <c r="ZV198" s="64"/>
      <c r="ZW198" s="64"/>
      <c r="ZX198" s="64"/>
      <c r="ZY198" s="64"/>
      <c r="ZZ198" s="64"/>
      <c r="AAA198" s="64"/>
      <c r="AAB198" s="64"/>
      <c r="AAC198" s="64"/>
      <c r="AAD198" s="64"/>
      <c r="AAE198" s="64"/>
      <c r="AAF198" s="64"/>
      <c r="AAG198" s="64"/>
      <c r="AAH198" s="64"/>
      <c r="AAI198" s="64"/>
      <c r="AAJ198" s="64"/>
      <c r="AAK198" s="64"/>
      <c r="AAL198" s="64"/>
      <c r="AAM198" s="64"/>
      <c r="AAN198" s="64"/>
      <c r="AAO198" s="64"/>
      <c r="AAP198" s="64"/>
      <c r="AAQ198" s="64"/>
      <c r="AAR198" s="64"/>
      <c r="AAS198" s="64"/>
      <c r="AAT198" s="64"/>
      <c r="AAU198" s="64"/>
      <c r="AAV198" s="64"/>
      <c r="AAW198" s="64"/>
      <c r="AAX198" s="64"/>
      <c r="AAY198" s="64"/>
      <c r="AAZ198" s="64"/>
      <c r="ABA198" s="64"/>
      <c r="ABB198" s="64"/>
      <c r="ABC198" s="64"/>
      <c r="ABD198" s="64"/>
      <c r="ABE198" s="64"/>
      <c r="ABF198" s="64"/>
      <c r="ABG198" s="64"/>
      <c r="ABH198" s="64"/>
      <c r="ABI198" s="64"/>
      <c r="ABJ198" s="64"/>
      <c r="ABK198" s="64"/>
      <c r="ABL198" s="64"/>
      <c r="ABM198" s="64"/>
      <c r="ABN198" s="64"/>
      <c r="ABO198" s="64"/>
      <c r="ABP198" s="64"/>
      <c r="ABQ198" s="64"/>
      <c r="ABR198" s="64"/>
      <c r="ABS198" s="64"/>
      <c r="ABT198" s="64"/>
      <c r="ABU198" s="64"/>
      <c r="ABV198" s="64"/>
      <c r="ABW198" s="64"/>
      <c r="ABX198" s="64"/>
      <c r="ABY198" s="64"/>
      <c r="ABZ198" s="64"/>
      <c r="ACA198" s="64"/>
      <c r="ACB198" s="64"/>
      <c r="ACC198" s="64"/>
      <c r="ACD198" s="64"/>
      <c r="ACE198" s="64"/>
      <c r="ACF198" s="64"/>
      <c r="ACG198" s="64"/>
      <c r="ACH198" s="64"/>
      <c r="ACI198" s="64"/>
      <c r="ACJ198" s="64"/>
      <c r="ACK198" s="64"/>
      <c r="ACL198" s="64"/>
      <c r="ACM198" s="64"/>
      <c r="ACN198" s="64"/>
      <c r="ACO198" s="64"/>
      <c r="ACP198" s="64"/>
      <c r="ACQ198" s="64"/>
      <c r="ACR198" s="64"/>
      <c r="ACS198" s="64"/>
      <c r="ACT198" s="64"/>
      <c r="ACU198" s="64"/>
      <c r="ACV198" s="64"/>
      <c r="ACW198" s="64"/>
      <c r="ACX198" s="64"/>
      <c r="ACY198" s="64"/>
      <c r="ACZ198" s="64"/>
      <c r="ADA198" s="64"/>
      <c r="ADB198" s="64"/>
      <c r="ADC198" s="64"/>
      <c r="ADD198" s="64"/>
      <c r="ADE198" s="64"/>
      <c r="ADF198" s="64"/>
      <c r="ADG198" s="64"/>
      <c r="ADH198" s="64"/>
      <c r="ADI198" s="64"/>
      <c r="ADJ198" s="64"/>
      <c r="ADK198" s="64"/>
      <c r="ADL198" s="64"/>
      <c r="ADM198" s="64"/>
      <c r="ADN198" s="64"/>
      <c r="ADO198" s="64"/>
      <c r="ADP198" s="64"/>
      <c r="ADQ198" s="64"/>
      <c r="ADR198" s="64"/>
      <c r="ADS198" s="64"/>
      <c r="ADT198" s="64"/>
      <c r="ADU198" s="64"/>
      <c r="ADV198" s="64"/>
      <c r="ADW198" s="64"/>
      <c r="ADX198" s="64"/>
      <c r="ADY198" s="64"/>
      <c r="ADZ198" s="64"/>
      <c r="AEA198" s="64"/>
      <c r="AEB198" s="64"/>
      <c r="AEC198" s="64"/>
      <c r="AED198" s="64"/>
      <c r="AEE198" s="64"/>
      <c r="AEF198" s="64"/>
      <c r="AEG198" s="64"/>
      <c r="AEH198" s="64"/>
      <c r="AEI198" s="64"/>
      <c r="AEJ198" s="64"/>
      <c r="AEK198" s="64"/>
      <c r="AEL198" s="64"/>
      <c r="AEM198" s="64"/>
      <c r="AEN198" s="64"/>
      <c r="AEO198" s="64"/>
      <c r="AEP198" s="64"/>
      <c r="AEQ198" s="64"/>
      <c r="AER198" s="64"/>
      <c r="AES198" s="64"/>
      <c r="AET198" s="64"/>
      <c r="AEU198" s="64"/>
      <c r="AEV198" s="64"/>
      <c r="AEW198" s="64"/>
      <c r="AEX198" s="64"/>
      <c r="AEY198" s="64"/>
      <c r="AEZ198" s="64"/>
      <c r="AFA198" s="64"/>
      <c r="AFB198" s="64"/>
      <c r="AFC198" s="64"/>
      <c r="AFD198" s="64"/>
      <c r="AFE198" s="64"/>
      <c r="AFF198" s="64"/>
      <c r="AFG198" s="64"/>
      <c r="AFH198" s="64"/>
      <c r="AFI198" s="64"/>
      <c r="AFJ198" s="64"/>
      <c r="AFK198" s="64"/>
      <c r="AFL198" s="64"/>
      <c r="AFM198" s="64"/>
      <c r="AFN198" s="64"/>
      <c r="AFO198" s="64"/>
      <c r="AFP198" s="64"/>
      <c r="AFQ198" s="64"/>
      <c r="AFR198" s="64"/>
      <c r="AFS198" s="64"/>
      <c r="AFT198" s="64"/>
      <c r="AFU198" s="64"/>
      <c r="AFV198" s="64"/>
      <c r="AFW198" s="64"/>
      <c r="AFX198" s="64"/>
      <c r="AFY198" s="64"/>
      <c r="AFZ198" s="64"/>
      <c r="AGA198" s="64"/>
      <c r="AGB198" s="64"/>
      <c r="AGC198" s="64"/>
      <c r="AGD198" s="64"/>
      <c r="AGE198" s="64"/>
      <c r="AGF198" s="64"/>
      <c r="AGG198" s="64"/>
      <c r="AGH198" s="64"/>
      <c r="AGI198" s="64"/>
      <c r="AGJ198" s="64"/>
      <c r="AGK198" s="64"/>
      <c r="AGL198" s="64"/>
      <c r="AGM198" s="64"/>
      <c r="AGN198" s="64"/>
      <c r="AGO198" s="64"/>
      <c r="AGP198" s="64"/>
      <c r="AGQ198" s="64"/>
      <c r="AGR198" s="64"/>
      <c r="AGS198" s="64"/>
      <c r="AGT198" s="64"/>
      <c r="AGU198" s="64"/>
      <c r="AGV198" s="64"/>
      <c r="AGW198" s="64"/>
      <c r="AGX198" s="64"/>
      <c r="AGY198" s="64"/>
      <c r="AGZ198" s="64"/>
      <c r="AHA198" s="64"/>
      <c r="AHB198" s="64"/>
      <c r="AHC198" s="64"/>
      <c r="AHD198" s="64"/>
      <c r="AHE198" s="64"/>
      <c r="AHF198" s="64"/>
      <c r="AHG198" s="64"/>
      <c r="AHH198" s="64"/>
      <c r="AHI198" s="64"/>
      <c r="AHJ198" s="64"/>
      <c r="AHK198" s="64"/>
      <c r="AHL198" s="64"/>
      <c r="AHM198" s="64"/>
      <c r="AHN198" s="64"/>
      <c r="AHO198" s="64"/>
      <c r="AHP198" s="64"/>
      <c r="AHQ198" s="64"/>
      <c r="AHR198" s="64"/>
      <c r="AHS198" s="64"/>
      <c r="AHT198" s="64"/>
      <c r="AHU198" s="64"/>
      <c r="AHV198" s="64"/>
      <c r="AHW198" s="64"/>
      <c r="AHX198" s="64"/>
      <c r="AHY198" s="64"/>
      <c r="AHZ198" s="64"/>
      <c r="AIA198" s="64"/>
      <c r="AIB198" s="64"/>
      <c r="AIC198" s="64"/>
      <c r="AID198" s="64"/>
      <c r="AIE198" s="64"/>
      <c r="AIF198" s="64"/>
      <c r="AIG198" s="64"/>
      <c r="AIH198" s="64"/>
      <c r="AII198" s="64"/>
      <c r="AIJ198" s="64"/>
      <c r="AIK198" s="64"/>
      <c r="AIL198" s="64"/>
      <c r="AIM198" s="64"/>
      <c r="AIN198" s="64"/>
      <c r="AIO198" s="64"/>
      <c r="AIP198" s="64"/>
      <c r="AIQ198" s="64"/>
      <c r="AIR198" s="64"/>
      <c r="AIS198" s="64"/>
      <c r="AIT198" s="64"/>
      <c r="AIU198" s="64"/>
      <c r="AIV198" s="64"/>
      <c r="AIW198" s="64"/>
      <c r="AIX198" s="64"/>
      <c r="AIY198" s="64"/>
      <c r="AIZ198" s="64"/>
      <c r="AJA198" s="64"/>
      <c r="AJB198" s="64"/>
      <c r="AJC198" s="64"/>
      <c r="AJD198" s="64"/>
      <c r="AJE198" s="64"/>
      <c r="AJF198" s="64"/>
      <c r="AJG198" s="64"/>
      <c r="AJH198" s="64"/>
      <c r="AJI198" s="64"/>
      <c r="AJJ198" s="64"/>
      <c r="AJK198" s="64"/>
      <c r="AJL198" s="64"/>
      <c r="AJM198" s="64"/>
      <c r="AJN198" s="64"/>
      <c r="AJO198" s="64"/>
      <c r="AJP198" s="64"/>
      <c r="AJQ198" s="64"/>
      <c r="AJR198" s="64"/>
      <c r="AJS198" s="64"/>
      <c r="AJT198" s="64"/>
      <c r="AJU198" s="64"/>
      <c r="AJV198" s="64"/>
      <c r="AJW198" s="64"/>
      <c r="AJX198" s="64"/>
      <c r="AJY198" s="64"/>
      <c r="AJZ198" s="64"/>
      <c r="AKA198" s="64"/>
      <c r="AKB198" s="64"/>
      <c r="AKC198" s="64"/>
      <c r="AKD198" s="64"/>
      <c r="AKE198" s="64"/>
      <c r="AKF198" s="64"/>
      <c r="AKG198" s="64"/>
      <c r="AKH198" s="64"/>
      <c r="AKI198" s="64"/>
      <c r="AKJ198" s="64"/>
      <c r="AKK198" s="64"/>
      <c r="AKL198" s="64"/>
      <c r="AKM198" s="64"/>
      <c r="AKN198" s="64"/>
      <c r="AKO198" s="64"/>
      <c r="AKP198" s="64"/>
      <c r="AKQ198" s="64"/>
      <c r="AKR198" s="64"/>
      <c r="AKS198" s="64"/>
      <c r="AKT198" s="64"/>
      <c r="AKU198" s="64"/>
      <c r="AKV198" s="64"/>
      <c r="AKW198" s="64"/>
      <c r="AKX198" s="64"/>
      <c r="AKY198" s="64"/>
      <c r="AKZ198" s="64"/>
      <c r="ALA198" s="64"/>
      <c r="ALB198" s="64"/>
      <c r="ALC198" s="64"/>
      <c r="ALD198" s="64"/>
      <c r="ALE198" s="64"/>
      <c r="ALF198" s="64"/>
      <c r="ALG198" s="64"/>
      <c r="ALH198" s="64"/>
      <c r="ALI198" s="64"/>
      <c r="ALJ198" s="64"/>
      <c r="ALK198" s="64"/>
      <c r="ALL198" s="64"/>
      <c r="ALM198" s="64"/>
      <c r="ALN198" s="64"/>
      <c r="ALO198" s="64"/>
      <c r="ALP198" s="64"/>
      <c r="ALQ198" s="64"/>
      <c r="ALR198" s="64"/>
      <c r="ALS198" s="64"/>
      <c r="ALT198" s="64"/>
      <c r="ALU198" s="64"/>
      <c r="ALV198" s="64"/>
      <c r="ALW198" s="64"/>
      <c r="ALX198" s="64"/>
      <c r="ALY198" s="64"/>
      <c r="ALZ198" s="64"/>
      <c r="AMA198" s="64"/>
      <c r="AMB198" s="64"/>
      <c r="AMC198" s="64"/>
      <c r="AMD198" s="64"/>
      <c r="AME198" s="64"/>
      <c r="AMF198" s="64"/>
      <c r="AMG198" s="64"/>
      <c r="AMH198" s="64"/>
      <c r="AMI198" s="64"/>
      <c r="AMJ198" s="64"/>
    </row>
    <row r="199" spans="1:1024" ht="31.2" customHeight="1" x14ac:dyDescent="0.25">
      <c r="A199" s="55" t="s">
        <v>779</v>
      </c>
      <c r="B199" s="55" t="s">
        <v>780</v>
      </c>
      <c r="D199" s="68" t="s">
        <v>781</v>
      </c>
      <c r="E199" s="68" t="s">
        <v>782</v>
      </c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R199" s="55" t="s">
        <v>295</v>
      </c>
      <c r="S199" s="55" t="s">
        <v>287</v>
      </c>
      <c r="T199" s="68" t="s">
        <v>295</v>
      </c>
      <c r="U199" s="55" t="s">
        <v>287</v>
      </c>
      <c r="V199" s="55" t="s">
        <v>295</v>
      </c>
      <c r="W199" s="55" t="s">
        <v>287</v>
      </c>
      <c r="AA199" s="55" t="s">
        <v>362</v>
      </c>
      <c r="AK199" s="55" t="s">
        <v>783</v>
      </c>
      <c r="AL199" s="55" t="s">
        <v>318</v>
      </c>
      <c r="AM199" s="55" t="s">
        <v>301</v>
      </c>
      <c r="AN199" s="55">
        <v>84321</v>
      </c>
    </row>
    <row r="200" spans="1:1024" ht="31.2" customHeight="1" x14ac:dyDescent="0.25">
      <c r="A200" s="55" t="s">
        <v>350</v>
      </c>
      <c r="B200" s="55" t="s">
        <v>788</v>
      </c>
      <c r="C200" s="55" t="s">
        <v>789</v>
      </c>
      <c r="AE200" s="55" t="s">
        <v>324</v>
      </c>
    </row>
    <row r="201" spans="1:1024" ht="31.2" customHeight="1" x14ac:dyDescent="0.25">
      <c r="A201" s="55" t="s">
        <v>790</v>
      </c>
      <c r="B201" s="55" t="s">
        <v>791</v>
      </c>
      <c r="AE201" s="55" t="s">
        <v>311</v>
      </c>
      <c r="AF201" s="55" t="s">
        <v>295</v>
      </c>
      <c r="AG201" s="55" t="s">
        <v>295</v>
      </c>
      <c r="AH201" s="55" t="s">
        <v>311</v>
      </c>
      <c r="AI201" s="55" t="s">
        <v>319</v>
      </c>
      <c r="AK201" s="55" t="s">
        <v>651</v>
      </c>
      <c r="AL201" s="55" t="s">
        <v>318</v>
      </c>
      <c r="AM201" s="55" t="s">
        <v>301</v>
      </c>
      <c r="AN201" s="55">
        <v>84321</v>
      </c>
    </row>
    <row r="202" spans="1:1024" ht="31.2" customHeight="1" x14ac:dyDescent="0.25">
      <c r="A202" s="60" t="s">
        <v>420</v>
      </c>
      <c r="B202" s="60" t="s">
        <v>792</v>
      </c>
      <c r="C202" s="55" t="s">
        <v>793</v>
      </c>
      <c r="P202" s="60"/>
      <c r="Q202" s="60"/>
      <c r="Y202" s="60"/>
      <c r="AA202" s="60"/>
      <c r="AB202" s="60"/>
      <c r="AC202" s="60"/>
      <c r="AD202" s="60"/>
      <c r="AE202" s="60" t="s">
        <v>794</v>
      </c>
      <c r="AF202" s="60"/>
      <c r="AG202" s="60"/>
      <c r="AK202" s="60"/>
      <c r="AL202" s="71"/>
    </row>
    <row r="203" spans="1:1024" ht="31.2" customHeight="1" x14ac:dyDescent="0.25">
      <c r="A203" s="55" t="s">
        <v>795</v>
      </c>
      <c r="B203" s="55" t="s">
        <v>796</v>
      </c>
      <c r="AH203" s="55" t="s">
        <v>324</v>
      </c>
      <c r="AI203" s="55" t="s">
        <v>337</v>
      </c>
      <c r="AK203" s="55" t="s">
        <v>433</v>
      </c>
      <c r="AL203" s="55" t="s">
        <v>318</v>
      </c>
      <c r="AM203" s="55" t="s">
        <v>301</v>
      </c>
      <c r="AN203" s="55">
        <v>84321</v>
      </c>
    </row>
    <row r="204" spans="1:1024" ht="31.2" customHeight="1" x14ac:dyDescent="0.25">
      <c r="A204" s="55" t="s">
        <v>797</v>
      </c>
      <c r="B204" s="55" t="s">
        <v>798</v>
      </c>
      <c r="Q204" s="55" t="s">
        <v>330</v>
      </c>
      <c r="U204" s="55" t="s">
        <v>330</v>
      </c>
      <c r="W204" s="55" t="s">
        <v>330</v>
      </c>
    </row>
    <row r="205" spans="1:1024" ht="31.2" customHeight="1" x14ac:dyDescent="0.25">
      <c r="A205" s="73" t="s">
        <v>1170</v>
      </c>
      <c r="B205" s="73" t="s">
        <v>798</v>
      </c>
      <c r="C205" s="73"/>
      <c r="D205" s="73"/>
      <c r="E205" s="73"/>
      <c r="F205" s="73"/>
      <c r="G205" s="73"/>
      <c r="H205" s="73"/>
      <c r="I205" s="73" t="s">
        <v>298</v>
      </c>
      <c r="J205" s="73"/>
      <c r="K205" s="73" t="s">
        <v>298</v>
      </c>
      <c r="L205" s="73"/>
    </row>
    <row r="206" spans="1:1024" ht="31.2" customHeight="1" x14ac:dyDescent="0.25">
      <c r="A206" s="55" t="s">
        <v>799</v>
      </c>
      <c r="B206" s="55" t="s">
        <v>800</v>
      </c>
      <c r="C206" s="55" t="s">
        <v>548</v>
      </c>
      <c r="E206" s="55" t="s">
        <v>801</v>
      </c>
      <c r="Q206" s="55" t="s">
        <v>333</v>
      </c>
      <c r="S206" s="55" t="s">
        <v>324</v>
      </c>
      <c r="U206" s="55" t="s">
        <v>324</v>
      </c>
      <c r="W206" s="55" t="s">
        <v>324</v>
      </c>
      <c r="Y206" s="55" t="s">
        <v>324</v>
      </c>
      <c r="AA206" s="55" t="s">
        <v>324</v>
      </c>
      <c r="AC206" s="55" t="s">
        <v>324</v>
      </c>
      <c r="AE206" s="55" t="s">
        <v>324</v>
      </c>
      <c r="AH206" s="55" t="s">
        <v>510</v>
      </c>
      <c r="AI206" s="55" t="s">
        <v>319</v>
      </c>
      <c r="AK206" s="55" t="s">
        <v>550</v>
      </c>
      <c r="AL206" s="55" t="s">
        <v>318</v>
      </c>
      <c r="AM206" s="55" t="s">
        <v>301</v>
      </c>
      <c r="AN206" s="55">
        <v>84321</v>
      </c>
    </row>
    <row r="207" spans="1:1024" ht="31.2" customHeight="1" x14ac:dyDescent="0.25">
      <c r="A207" s="60" t="s">
        <v>802</v>
      </c>
      <c r="B207" s="60" t="s">
        <v>803</v>
      </c>
      <c r="P207" s="60"/>
      <c r="Q207" s="60"/>
      <c r="Y207" s="60"/>
      <c r="AA207" s="60"/>
      <c r="AB207" s="60"/>
      <c r="AC207" s="60"/>
      <c r="AD207" s="60"/>
      <c r="AE207" s="60" t="s">
        <v>362</v>
      </c>
      <c r="AF207" s="60"/>
      <c r="AG207" s="60"/>
      <c r="AK207" s="60"/>
      <c r="AL207" s="71"/>
    </row>
    <row r="208" spans="1:1024" s="64" customFormat="1" ht="31.2" customHeight="1" x14ac:dyDescent="0.3">
      <c r="A208" s="60" t="s">
        <v>441</v>
      </c>
      <c r="B208" s="60" t="s">
        <v>3713</v>
      </c>
      <c r="C208" s="55"/>
      <c r="D208" s="55"/>
      <c r="E208" s="222" t="s">
        <v>3714</v>
      </c>
      <c r="F208" s="55"/>
      <c r="G208" s="55" t="s">
        <v>344</v>
      </c>
      <c r="H208" s="55"/>
      <c r="I208" s="55"/>
      <c r="J208" s="55"/>
      <c r="K208" s="55"/>
      <c r="L208" s="55"/>
      <c r="M208" s="55"/>
      <c r="N208" s="55"/>
      <c r="O208" s="55"/>
      <c r="P208" s="60"/>
      <c r="Q208" s="60"/>
      <c r="R208" s="55"/>
      <c r="S208" s="55"/>
      <c r="T208" s="55"/>
      <c r="U208" s="55"/>
      <c r="V208" s="55"/>
      <c r="W208" s="55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55"/>
      <c r="AI208" s="55"/>
      <c r="AJ208" s="55"/>
      <c r="AK208" s="60"/>
      <c r="AL208" s="71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  <c r="HG208" s="55"/>
      <c r="HH208" s="55"/>
      <c r="HI208" s="55"/>
      <c r="HJ208" s="55"/>
      <c r="HK208" s="55"/>
      <c r="HL208" s="55"/>
      <c r="HM208" s="55"/>
      <c r="HN208" s="55"/>
      <c r="HO208" s="55"/>
      <c r="HP208" s="55"/>
      <c r="HQ208" s="55"/>
      <c r="HR208" s="55"/>
      <c r="HS208" s="55"/>
      <c r="HT208" s="55"/>
      <c r="HU208" s="55"/>
      <c r="HV208" s="55"/>
      <c r="HW208" s="55"/>
      <c r="HX208" s="55"/>
      <c r="HY208" s="55"/>
      <c r="HZ208" s="55"/>
      <c r="IA208" s="55"/>
      <c r="IB208" s="55"/>
      <c r="IC208" s="55"/>
      <c r="ID208" s="55"/>
      <c r="IE208" s="55"/>
      <c r="IF208" s="55"/>
      <c r="IG208" s="55"/>
      <c r="IH208" s="55"/>
      <c r="II208" s="55"/>
      <c r="IJ208" s="55"/>
      <c r="IK208" s="55"/>
      <c r="IL208" s="55"/>
      <c r="IM208" s="55"/>
      <c r="IN208" s="55"/>
      <c r="IO208" s="55"/>
      <c r="IP208" s="55"/>
      <c r="IQ208" s="55"/>
      <c r="IR208" s="55"/>
      <c r="IS208" s="55"/>
      <c r="IT208" s="55"/>
      <c r="IU208" s="55"/>
      <c r="IV208" s="55"/>
      <c r="IW208" s="55"/>
      <c r="IX208" s="55"/>
      <c r="IY208" s="55"/>
      <c r="IZ208" s="55"/>
      <c r="JA208" s="55"/>
      <c r="JB208" s="55"/>
      <c r="JC208" s="55"/>
      <c r="JD208" s="55"/>
      <c r="JE208" s="55"/>
      <c r="JF208" s="55"/>
      <c r="JG208" s="55"/>
      <c r="JH208" s="55"/>
      <c r="JI208" s="55"/>
      <c r="JJ208" s="55"/>
      <c r="JK208" s="55"/>
      <c r="JL208" s="55"/>
      <c r="JM208" s="55"/>
      <c r="JN208" s="55"/>
      <c r="JO208" s="55"/>
      <c r="JP208" s="55"/>
      <c r="JQ208" s="55"/>
      <c r="JR208" s="55"/>
      <c r="JS208" s="55"/>
      <c r="JT208" s="55"/>
      <c r="JU208" s="55"/>
      <c r="JV208" s="55"/>
      <c r="JW208" s="55"/>
      <c r="JX208" s="55"/>
      <c r="JY208" s="55"/>
      <c r="JZ208" s="55"/>
      <c r="KA208" s="55"/>
      <c r="KB208" s="55"/>
      <c r="KC208" s="55"/>
      <c r="KD208" s="55"/>
      <c r="KE208" s="55"/>
      <c r="KF208" s="55"/>
      <c r="KG208" s="55"/>
      <c r="KH208" s="55"/>
      <c r="KI208" s="55"/>
      <c r="KJ208" s="55"/>
      <c r="KK208" s="55"/>
      <c r="KL208" s="55"/>
      <c r="KM208" s="55"/>
      <c r="KN208" s="55"/>
      <c r="KO208" s="55"/>
      <c r="KP208" s="55"/>
      <c r="KQ208" s="55"/>
      <c r="KR208" s="55"/>
      <c r="KS208" s="55"/>
      <c r="KT208" s="55"/>
      <c r="KU208" s="55"/>
      <c r="KV208" s="55"/>
      <c r="KW208" s="55"/>
      <c r="KX208" s="55"/>
      <c r="KY208" s="55"/>
      <c r="KZ208" s="55"/>
      <c r="LA208" s="55"/>
      <c r="LB208" s="55"/>
      <c r="LC208" s="55"/>
      <c r="LD208" s="55"/>
      <c r="LE208" s="55"/>
      <c r="LF208" s="55"/>
      <c r="LG208" s="55"/>
      <c r="LH208" s="55"/>
      <c r="LI208" s="55"/>
      <c r="LJ208" s="55"/>
      <c r="LK208" s="55"/>
      <c r="LL208" s="55"/>
      <c r="LM208" s="55"/>
      <c r="LN208" s="55"/>
      <c r="LO208" s="55"/>
      <c r="LP208" s="55"/>
      <c r="LQ208" s="55"/>
      <c r="LR208" s="55"/>
      <c r="LS208" s="55"/>
      <c r="LT208" s="55"/>
      <c r="LU208" s="55"/>
      <c r="LV208" s="55"/>
      <c r="LW208" s="55"/>
      <c r="LX208" s="55"/>
      <c r="LY208" s="55"/>
      <c r="LZ208" s="55"/>
      <c r="MA208" s="55"/>
      <c r="MB208" s="55"/>
      <c r="MC208" s="55"/>
      <c r="MD208" s="55"/>
      <c r="ME208" s="55"/>
      <c r="MF208" s="55"/>
      <c r="MG208" s="55"/>
      <c r="MH208" s="55"/>
      <c r="MI208" s="55"/>
      <c r="MJ208" s="55"/>
      <c r="MK208" s="55"/>
      <c r="ML208" s="55"/>
      <c r="MM208" s="55"/>
      <c r="MN208" s="55"/>
      <c r="MO208" s="55"/>
      <c r="MP208" s="55"/>
      <c r="MQ208" s="55"/>
      <c r="MR208" s="55"/>
      <c r="MS208" s="55"/>
      <c r="MT208" s="55"/>
      <c r="MU208" s="55"/>
      <c r="MV208" s="55"/>
      <c r="MW208" s="55"/>
      <c r="MX208" s="55"/>
      <c r="MY208" s="55"/>
      <c r="MZ208" s="55"/>
      <c r="NA208" s="55"/>
      <c r="NB208" s="55"/>
      <c r="NC208" s="55"/>
      <c r="ND208" s="55"/>
      <c r="NE208" s="55"/>
      <c r="NF208" s="55"/>
      <c r="NG208" s="55"/>
      <c r="NH208" s="55"/>
      <c r="NI208" s="55"/>
      <c r="NJ208" s="55"/>
      <c r="NK208" s="55"/>
      <c r="NL208" s="55"/>
      <c r="NM208" s="55"/>
      <c r="NN208" s="55"/>
      <c r="NO208" s="55"/>
      <c r="NP208" s="55"/>
      <c r="NQ208" s="55"/>
      <c r="NR208" s="55"/>
      <c r="NS208" s="55"/>
      <c r="NT208" s="55"/>
      <c r="NU208" s="55"/>
      <c r="NV208" s="55"/>
      <c r="NW208" s="55"/>
      <c r="NX208" s="55"/>
      <c r="NY208" s="55"/>
      <c r="NZ208" s="55"/>
      <c r="OA208" s="55"/>
      <c r="OB208" s="55"/>
      <c r="OC208" s="55"/>
      <c r="OD208" s="55"/>
      <c r="OE208" s="55"/>
      <c r="OF208" s="55"/>
      <c r="OG208" s="55"/>
      <c r="OH208" s="55"/>
      <c r="OI208" s="55"/>
      <c r="OJ208" s="55"/>
      <c r="OK208" s="55"/>
      <c r="OL208" s="55"/>
      <c r="OM208" s="55"/>
      <c r="ON208" s="55"/>
      <c r="OO208" s="55"/>
      <c r="OP208" s="55"/>
      <c r="OQ208" s="55"/>
      <c r="OR208" s="55"/>
      <c r="OS208" s="55"/>
      <c r="OT208" s="55"/>
      <c r="OU208" s="55"/>
      <c r="OV208" s="55"/>
      <c r="OW208" s="55"/>
      <c r="OX208" s="55"/>
      <c r="OY208" s="55"/>
      <c r="OZ208" s="55"/>
      <c r="PA208" s="55"/>
      <c r="PB208" s="55"/>
      <c r="PC208" s="55"/>
      <c r="PD208" s="55"/>
      <c r="PE208" s="55"/>
      <c r="PF208" s="55"/>
      <c r="PG208" s="55"/>
      <c r="PH208" s="55"/>
      <c r="PI208" s="55"/>
      <c r="PJ208" s="55"/>
      <c r="PK208" s="55"/>
      <c r="PL208" s="55"/>
      <c r="PM208" s="55"/>
      <c r="PN208" s="55"/>
      <c r="PO208" s="55"/>
      <c r="PP208" s="55"/>
      <c r="PQ208" s="55"/>
      <c r="PR208" s="55"/>
      <c r="PS208" s="55"/>
      <c r="PT208" s="55"/>
      <c r="PU208" s="55"/>
      <c r="PV208" s="55"/>
      <c r="PW208" s="55"/>
      <c r="PX208" s="55"/>
      <c r="PY208" s="55"/>
      <c r="PZ208" s="55"/>
      <c r="QA208" s="55"/>
      <c r="QB208" s="55"/>
      <c r="QC208" s="55"/>
      <c r="QD208" s="55"/>
      <c r="QE208" s="55"/>
      <c r="QF208" s="55"/>
      <c r="QG208" s="55"/>
      <c r="QH208" s="55"/>
      <c r="QI208" s="55"/>
      <c r="QJ208" s="55"/>
      <c r="QK208" s="55"/>
      <c r="QL208" s="55"/>
      <c r="QM208" s="55"/>
      <c r="QN208" s="55"/>
      <c r="QO208" s="55"/>
      <c r="QP208" s="55"/>
      <c r="QQ208" s="55"/>
      <c r="QR208" s="55"/>
      <c r="QS208" s="55"/>
      <c r="QT208" s="55"/>
      <c r="QU208" s="55"/>
      <c r="QV208" s="55"/>
      <c r="QW208" s="55"/>
      <c r="QX208" s="55"/>
      <c r="QY208" s="55"/>
      <c r="QZ208" s="55"/>
      <c r="RA208" s="55"/>
      <c r="RB208" s="55"/>
      <c r="RC208" s="55"/>
      <c r="RD208" s="55"/>
      <c r="RE208" s="55"/>
      <c r="RF208" s="55"/>
      <c r="RG208" s="55"/>
      <c r="RH208" s="55"/>
      <c r="RI208" s="55"/>
      <c r="RJ208" s="55"/>
      <c r="RK208" s="55"/>
      <c r="RL208" s="55"/>
      <c r="RM208" s="55"/>
      <c r="RN208" s="55"/>
      <c r="RO208" s="55"/>
      <c r="RP208" s="55"/>
      <c r="RQ208" s="55"/>
      <c r="RR208" s="55"/>
      <c r="RS208" s="55"/>
      <c r="RT208" s="55"/>
      <c r="RU208" s="55"/>
      <c r="RV208" s="55"/>
      <c r="RW208" s="55"/>
      <c r="RX208" s="55"/>
      <c r="RY208" s="55"/>
      <c r="RZ208" s="55"/>
      <c r="SA208" s="55"/>
      <c r="SB208" s="55"/>
      <c r="SC208" s="55"/>
      <c r="SD208" s="55"/>
      <c r="SE208" s="55"/>
      <c r="SF208" s="55"/>
      <c r="SG208" s="55"/>
      <c r="SH208" s="55"/>
      <c r="SI208" s="55"/>
      <c r="SJ208" s="55"/>
      <c r="SK208" s="55"/>
      <c r="SL208" s="55"/>
      <c r="SM208" s="55"/>
      <c r="SN208" s="55"/>
      <c r="SO208" s="55"/>
      <c r="SP208" s="55"/>
      <c r="SQ208" s="55"/>
      <c r="SR208" s="55"/>
      <c r="SS208" s="55"/>
      <c r="ST208" s="55"/>
      <c r="SU208" s="55"/>
      <c r="SV208" s="55"/>
      <c r="SW208" s="55"/>
      <c r="SX208" s="55"/>
      <c r="SY208" s="55"/>
      <c r="SZ208" s="55"/>
      <c r="TA208" s="55"/>
      <c r="TB208" s="55"/>
      <c r="TC208" s="55"/>
      <c r="TD208" s="55"/>
      <c r="TE208" s="55"/>
      <c r="TF208" s="55"/>
      <c r="TG208" s="55"/>
      <c r="TH208" s="55"/>
      <c r="TI208" s="55"/>
      <c r="TJ208" s="55"/>
      <c r="TK208" s="55"/>
      <c r="TL208" s="55"/>
      <c r="TM208" s="55"/>
      <c r="TN208" s="55"/>
      <c r="TO208" s="55"/>
      <c r="TP208" s="55"/>
      <c r="TQ208" s="55"/>
      <c r="TR208" s="55"/>
      <c r="TS208" s="55"/>
      <c r="TT208" s="55"/>
      <c r="TU208" s="55"/>
      <c r="TV208" s="55"/>
      <c r="TW208" s="55"/>
      <c r="TX208" s="55"/>
      <c r="TY208" s="55"/>
      <c r="TZ208" s="55"/>
      <c r="UA208" s="55"/>
      <c r="UB208" s="55"/>
      <c r="UC208" s="55"/>
      <c r="UD208" s="55"/>
      <c r="UE208" s="55"/>
      <c r="UF208" s="55"/>
      <c r="UG208" s="55"/>
      <c r="UH208" s="55"/>
      <c r="UI208" s="55"/>
      <c r="UJ208" s="55"/>
      <c r="UK208" s="55"/>
      <c r="UL208" s="55"/>
      <c r="UM208" s="55"/>
      <c r="UN208" s="55"/>
      <c r="UO208" s="55"/>
      <c r="UP208" s="55"/>
      <c r="UQ208" s="55"/>
      <c r="UR208" s="55"/>
      <c r="US208" s="55"/>
      <c r="UT208" s="55"/>
      <c r="UU208" s="55"/>
      <c r="UV208" s="55"/>
      <c r="UW208" s="55"/>
      <c r="UX208" s="55"/>
      <c r="UY208" s="55"/>
      <c r="UZ208" s="55"/>
      <c r="VA208" s="55"/>
      <c r="VB208" s="55"/>
      <c r="VC208" s="55"/>
      <c r="VD208" s="55"/>
      <c r="VE208" s="55"/>
      <c r="VF208" s="55"/>
      <c r="VG208" s="55"/>
      <c r="VH208" s="55"/>
      <c r="VI208" s="55"/>
      <c r="VJ208" s="55"/>
      <c r="VK208" s="55"/>
      <c r="VL208" s="55"/>
      <c r="VM208" s="55"/>
      <c r="VN208" s="55"/>
      <c r="VO208" s="55"/>
      <c r="VP208" s="55"/>
      <c r="VQ208" s="55"/>
      <c r="VR208" s="55"/>
      <c r="VS208" s="55"/>
      <c r="VT208" s="55"/>
      <c r="VU208" s="55"/>
      <c r="VV208" s="55"/>
      <c r="VW208" s="55"/>
      <c r="VX208" s="55"/>
      <c r="VY208" s="55"/>
      <c r="VZ208" s="55"/>
      <c r="WA208" s="55"/>
      <c r="WB208" s="55"/>
      <c r="WC208" s="55"/>
      <c r="WD208" s="55"/>
      <c r="WE208" s="55"/>
      <c r="WF208" s="55"/>
      <c r="WG208" s="55"/>
      <c r="WH208" s="55"/>
      <c r="WI208" s="55"/>
      <c r="WJ208" s="55"/>
      <c r="WK208" s="55"/>
      <c r="WL208" s="55"/>
      <c r="WM208" s="55"/>
      <c r="WN208" s="55"/>
      <c r="WO208" s="55"/>
      <c r="WP208" s="55"/>
      <c r="WQ208" s="55"/>
      <c r="WR208" s="55"/>
      <c r="WS208" s="55"/>
      <c r="WT208" s="55"/>
      <c r="WU208" s="55"/>
      <c r="WV208" s="55"/>
      <c r="WW208" s="55"/>
      <c r="WX208" s="55"/>
      <c r="WY208" s="55"/>
      <c r="WZ208" s="55"/>
      <c r="XA208" s="55"/>
      <c r="XB208" s="55"/>
      <c r="XC208" s="55"/>
      <c r="XD208" s="55"/>
      <c r="XE208" s="55"/>
      <c r="XF208" s="55"/>
      <c r="XG208" s="55"/>
      <c r="XH208" s="55"/>
      <c r="XI208" s="55"/>
      <c r="XJ208" s="55"/>
      <c r="XK208" s="55"/>
      <c r="XL208" s="55"/>
      <c r="XM208" s="55"/>
      <c r="XN208" s="55"/>
      <c r="XO208" s="55"/>
      <c r="XP208" s="55"/>
      <c r="XQ208" s="55"/>
      <c r="XR208" s="55"/>
      <c r="XS208" s="55"/>
      <c r="XT208" s="55"/>
      <c r="XU208" s="55"/>
      <c r="XV208" s="55"/>
      <c r="XW208" s="55"/>
      <c r="XX208" s="55"/>
      <c r="XY208" s="55"/>
      <c r="XZ208" s="55"/>
      <c r="YA208" s="55"/>
      <c r="YB208" s="55"/>
      <c r="YC208" s="55"/>
      <c r="YD208" s="55"/>
      <c r="YE208" s="55"/>
      <c r="YF208" s="55"/>
      <c r="YG208" s="55"/>
      <c r="YH208" s="55"/>
      <c r="YI208" s="55"/>
      <c r="YJ208" s="55"/>
      <c r="YK208" s="55"/>
      <c r="YL208" s="55"/>
      <c r="YM208" s="55"/>
      <c r="YN208" s="55"/>
      <c r="YO208" s="55"/>
      <c r="YP208" s="55"/>
      <c r="YQ208" s="55"/>
      <c r="YR208" s="55"/>
      <c r="YS208" s="55"/>
      <c r="YT208" s="55"/>
      <c r="YU208" s="55"/>
      <c r="YV208" s="55"/>
      <c r="YW208" s="55"/>
      <c r="YX208" s="55"/>
      <c r="YY208" s="55"/>
      <c r="YZ208" s="55"/>
      <c r="ZA208" s="55"/>
      <c r="ZB208" s="55"/>
      <c r="ZC208" s="55"/>
      <c r="ZD208" s="55"/>
      <c r="ZE208" s="55"/>
      <c r="ZF208" s="55"/>
      <c r="ZG208" s="55"/>
      <c r="ZH208" s="55"/>
      <c r="ZI208" s="55"/>
      <c r="ZJ208" s="55"/>
      <c r="ZK208" s="55"/>
      <c r="ZL208" s="55"/>
      <c r="ZM208" s="55"/>
      <c r="ZN208" s="55"/>
      <c r="ZO208" s="55"/>
      <c r="ZP208" s="55"/>
      <c r="ZQ208" s="55"/>
      <c r="ZR208" s="55"/>
      <c r="ZS208" s="55"/>
      <c r="ZT208" s="55"/>
      <c r="ZU208" s="55"/>
      <c r="ZV208" s="55"/>
      <c r="ZW208" s="55"/>
      <c r="ZX208" s="55"/>
      <c r="ZY208" s="55"/>
      <c r="ZZ208" s="55"/>
      <c r="AAA208" s="55"/>
      <c r="AAB208" s="55"/>
      <c r="AAC208" s="55"/>
      <c r="AAD208" s="55"/>
      <c r="AAE208" s="55"/>
      <c r="AAF208" s="55"/>
      <c r="AAG208" s="55"/>
      <c r="AAH208" s="55"/>
      <c r="AAI208" s="55"/>
      <c r="AAJ208" s="55"/>
      <c r="AAK208" s="55"/>
      <c r="AAL208" s="55"/>
      <c r="AAM208" s="55"/>
      <c r="AAN208" s="55"/>
      <c r="AAO208" s="55"/>
      <c r="AAP208" s="55"/>
      <c r="AAQ208" s="55"/>
      <c r="AAR208" s="55"/>
      <c r="AAS208" s="55"/>
      <c r="AAT208" s="55"/>
      <c r="AAU208" s="55"/>
      <c r="AAV208" s="55"/>
      <c r="AAW208" s="55"/>
      <c r="AAX208" s="55"/>
      <c r="AAY208" s="55"/>
      <c r="AAZ208" s="55"/>
      <c r="ABA208" s="55"/>
      <c r="ABB208" s="55"/>
      <c r="ABC208" s="55"/>
      <c r="ABD208" s="55"/>
      <c r="ABE208" s="55"/>
      <c r="ABF208" s="55"/>
      <c r="ABG208" s="55"/>
      <c r="ABH208" s="55"/>
      <c r="ABI208" s="55"/>
      <c r="ABJ208" s="55"/>
      <c r="ABK208" s="55"/>
      <c r="ABL208" s="55"/>
      <c r="ABM208" s="55"/>
      <c r="ABN208" s="55"/>
      <c r="ABO208" s="55"/>
      <c r="ABP208" s="55"/>
      <c r="ABQ208" s="55"/>
      <c r="ABR208" s="55"/>
      <c r="ABS208" s="55"/>
      <c r="ABT208" s="55"/>
      <c r="ABU208" s="55"/>
      <c r="ABV208" s="55"/>
      <c r="ABW208" s="55"/>
      <c r="ABX208" s="55"/>
      <c r="ABY208" s="55"/>
      <c r="ABZ208" s="55"/>
      <c r="ACA208" s="55"/>
      <c r="ACB208" s="55"/>
      <c r="ACC208" s="55"/>
      <c r="ACD208" s="55"/>
      <c r="ACE208" s="55"/>
      <c r="ACF208" s="55"/>
      <c r="ACG208" s="55"/>
      <c r="ACH208" s="55"/>
      <c r="ACI208" s="55"/>
      <c r="ACJ208" s="55"/>
      <c r="ACK208" s="55"/>
      <c r="ACL208" s="55"/>
      <c r="ACM208" s="55"/>
      <c r="ACN208" s="55"/>
      <c r="ACO208" s="55"/>
      <c r="ACP208" s="55"/>
      <c r="ACQ208" s="55"/>
      <c r="ACR208" s="55"/>
      <c r="ACS208" s="55"/>
      <c r="ACT208" s="55"/>
      <c r="ACU208" s="55"/>
      <c r="ACV208" s="55"/>
      <c r="ACW208" s="55"/>
      <c r="ACX208" s="55"/>
      <c r="ACY208" s="55"/>
      <c r="ACZ208" s="55"/>
      <c r="ADA208" s="55"/>
      <c r="ADB208" s="55"/>
      <c r="ADC208" s="55"/>
      <c r="ADD208" s="55"/>
      <c r="ADE208" s="55"/>
      <c r="ADF208" s="55"/>
      <c r="ADG208" s="55"/>
      <c r="ADH208" s="55"/>
      <c r="ADI208" s="55"/>
      <c r="ADJ208" s="55"/>
      <c r="ADK208" s="55"/>
      <c r="ADL208" s="55"/>
      <c r="ADM208" s="55"/>
      <c r="ADN208" s="55"/>
      <c r="ADO208" s="55"/>
      <c r="ADP208" s="55"/>
      <c r="ADQ208" s="55"/>
      <c r="ADR208" s="55"/>
      <c r="ADS208" s="55"/>
      <c r="ADT208" s="55"/>
      <c r="ADU208" s="55"/>
      <c r="ADV208" s="55"/>
      <c r="ADW208" s="55"/>
      <c r="ADX208" s="55"/>
      <c r="ADY208" s="55"/>
      <c r="ADZ208" s="55"/>
      <c r="AEA208" s="55"/>
      <c r="AEB208" s="55"/>
      <c r="AEC208" s="55"/>
      <c r="AED208" s="55"/>
      <c r="AEE208" s="55"/>
      <c r="AEF208" s="55"/>
      <c r="AEG208" s="55"/>
      <c r="AEH208" s="55"/>
      <c r="AEI208" s="55"/>
      <c r="AEJ208" s="55"/>
      <c r="AEK208" s="55"/>
      <c r="AEL208" s="55"/>
      <c r="AEM208" s="55"/>
      <c r="AEN208" s="55"/>
      <c r="AEO208" s="55"/>
      <c r="AEP208" s="55"/>
      <c r="AEQ208" s="55"/>
      <c r="AER208" s="55"/>
      <c r="AES208" s="55"/>
      <c r="AET208" s="55"/>
      <c r="AEU208" s="55"/>
      <c r="AEV208" s="55"/>
      <c r="AEW208" s="55"/>
      <c r="AEX208" s="55"/>
      <c r="AEY208" s="55"/>
      <c r="AEZ208" s="55"/>
      <c r="AFA208" s="55"/>
      <c r="AFB208" s="55"/>
      <c r="AFC208" s="55"/>
      <c r="AFD208" s="55"/>
      <c r="AFE208" s="55"/>
      <c r="AFF208" s="55"/>
      <c r="AFG208" s="55"/>
      <c r="AFH208" s="55"/>
      <c r="AFI208" s="55"/>
      <c r="AFJ208" s="55"/>
      <c r="AFK208" s="55"/>
      <c r="AFL208" s="55"/>
      <c r="AFM208" s="55"/>
      <c r="AFN208" s="55"/>
      <c r="AFO208" s="55"/>
      <c r="AFP208" s="55"/>
      <c r="AFQ208" s="55"/>
      <c r="AFR208" s="55"/>
      <c r="AFS208" s="55"/>
      <c r="AFT208" s="55"/>
      <c r="AFU208" s="55"/>
      <c r="AFV208" s="55"/>
      <c r="AFW208" s="55"/>
      <c r="AFX208" s="55"/>
      <c r="AFY208" s="55"/>
      <c r="AFZ208" s="55"/>
      <c r="AGA208" s="55"/>
      <c r="AGB208" s="55"/>
      <c r="AGC208" s="55"/>
      <c r="AGD208" s="55"/>
      <c r="AGE208" s="55"/>
      <c r="AGF208" s="55"/>
      <c r="AGG208" s="55"/>
      <c r="AGH208" s="55"/>
      <c r="AGI208" s="55"/>
      <c r="AGJ208" s="55"/>
      <c r="AGK208" s="55"/>
      <c r="AGL208" s="55"/>
      <c r="AGM208" s="55"/>
      <c r="AGN208" s="55"/>
      <c r="AGO208" s="55"/>
      <c r="AGP208" s="55"/>
      <c r="AGQ208" s="55"/>
      <c r="AGR208" s="55"/>
      <c r="AGS208" s="55"/>
      <c r="AGT208" s="55"/>
      <c r="AGU208" s="55"/>
      <c r="AGV208" s="55"/>
      <c r="AGW208" s="55"/>
      <c r="AGX208" s="55"/>
      <c r="AGY208" s="55"/>
      <c r="AGZ208" s="55"/>
      <c r="AHA208" s="55"/>
      <c r="AHB208" s="55"/>
      <c r="AHC208" s="55"/>
      <c r="AHD208" s="55"/>
      <c r="AHE208" s="55"/>
      <c r="AHF208" s="55"/>
      <c r="AHG208" s="55"/>
      <c r="AHH208" s="55"/>
      <c r="AHI208" s="55"/>
      <c r="AHJ208" s="55"/>
      <c r="AHK208" s="55"/>
      <c r="AHL208" s="55"/>
      <c r="AHM208" s="55"/>
      <c r="AHN208" s="55"/>
      <c r="AHO208" s="55"/>
      <c r="AHP208" s="55"/>
      <c r="AHQ208" s="55"/>
      <c r="AHR208" s="55"/>
      <c r="AHS208" s="55"/>
      <c r="AHT208" s="55"/>
      <c r="AHU208" s="55"/>
      <c r="AHV208" s="55"/>
      <c r="AHW208" s="55"/>
      <c r="AHX208" s="55"/>
      <c r="AHY208" s="55"/>
      <c r="AHZ208" s="55"/>
      <c r="AIA208" s="55"/>
      <c r="AIB208" s="55"/>
      <c r="AIC208" s="55"/>
      <c r="AID208" s="55"/>
      <c r="AIE208" s="55"/>
      <c r="AIF208" s="55"/>
      <c r="AIG208" s="55"/>
      <c r="AIH208" s="55"/>
      <c r="AII208" s="55"/>
      <c r="AIJ208" s="55"/>
      <c r="AIK208" s="55"/>
      <c r="AIL208" s="55"/>
      <c r="AIM208" s="55"/>
      <c r="AIN208" s="55"/>
      <c r="AIO208" s="55"/>
      <c r="AIP208" s="55"/>
      <c r="AIQ208" s="55"/>
      <c r="AIR208" s="55"/>
      <c r="AIS208" s="55"/>
      <c r="AIT208" s="55"/>
      <c r="AIU208" s="55"/>
      <c r="AIV208" s="55"/>
      <c r="AIW208" s="55"/>
      <c r="AIX208" s="55"/>
      <c r="AIY208" s="55"/>
      <c r="AIZ208" s="55"/>
      <c r="AJA208" s="55"/>
      <c r="AJB208" s="55"/>
      <c r="AJC208" s="55"/>
      <c r="AJD208" s="55"/>
      <c r="AJE208" s="55"/>
      <c r="AJF208" s="55"/>
      <c r="AJG208" s="55"/>
      <c r="AJH208" s="55"/>
      <c r="AJI208" s="55"/>
      <c r="AJJ208" s="55"/>
      <c r="AJK208" s="55"/>
      <c r="AJL208" s="55"/>
      <c r="AJM208" s="55"/>
      <c r="AJN208" s="55"/>
      <c r="AJO208" s="55"/>
      <c r="AJP208" s="55"/>
      <c r="AJQ208" s="55"/>
      <c r="AJR208" s="55"/>
      <c r="AJS208" s="55"/>
      <c r="AJT208" s="55"/>
      <c r="AJU208" s="55"/>
      <c r="AJV208" s="55"/>
      <c r="AJW208" s="55"/>
      <c r="AJX208" s="55"/>
      <c r="AJY208" s="55"/>
      <c r="AJZ208" s="55"/>
      <c r="AKA208" s="55"/>
      <c r="AKB208" s="55"/>
      <c r="AKC208" s="55"/>
      <c r="AKD208" s="55"/>
      <c r="AKE208" s="55"/>
      <c r="AKF208" s="55"/>
      <c r="AKG208" s="55"/>
      <c r="AKH208" s="55"/>
      <c r="AKI208" s="55"/>
      <c r="AKJ208" s="55"/>
      <c r="AKK208" s="55"/>
      <c r="AKL208" s="55"/>
      <c r="AKM208" s="55"/>
      <c r="AKN208" s="55"/>
      <c r="AKO208" s="55"/>
      <c r="AKP208" s="55"/>
      <c r="AKQ208" s="55"/>
      <c r="AKR208" s="55"/>
      <c r="AKS208" s="55"/>
      <c r="AKT208" s="55"/>
      <c r="AKU208" s="55"/>
      <c r="AKV208" s="55"/>
      <c r="AKW208" s="55"/>
      <c r="AKX208" s="55"/>
      <c r="AKY208" s="55"/>
      <c r="AKZ208" s="55"/>
      <c r="ALA208" s="55"/>
      <c r="ALB208" s="55"/>
      <c r="ALC208" s="55"/>
      <c r="ALD208" s="55"/>
      <c r="ALE208" s="55"/>
      <c r="ALF208" s="55"/>
      <c r="ALG208" s="55"/>
      <c r="ALH208" s="55"/>
      <c r="ALI208" s="55"/>
      <c r="ALJ208" s="55"/>
      <c r="ALK208" s="55"/>
      <c r="ALL208" s="55"/>
      <c r="ALM208" s="55"/>
      <c r="ALN208" s="55"/>
      <c r="ALO208" s="55"/>
      <c r="ALP208" s="55"/>
      <c r="ALQ208" s="55"/>
      <c r="ALR208" s="55"/>
      <c r="ALS208" s="55"/>
      <c r="ALT208" s="55"/>
      <c r="ALU208" s="55"/>
      <c r="ALV208" s="55"/>
      <c r="ALW208" s="55"/>
      <c r="ALX208" s="55"/>
      <c r="ALY208" s="55"/>
      <c r="ALZ208" s="55"/>
      <c r="AMA208" s="55"/>
      <c r="AMB208" s="55"/>
      <c r="AMC208" s="55"/>
      <c r="AMD208" s="55"/>
      <c r="AME208"/>
      <c r="AMF208"/>
      <c r="AMG208"/>
      <c r="AMH208"/>
      <c r="AMI208"/>
      <c r="AMJ208"/>
    </row>
    <row r="209" spans="1:41" ht="31.2" customHeight="1" x14ac:dyDescent="0.25">
      <c r="A209" s="55" t="s">
        <v>804</v>
      </c>
      <c r="B209" s="55" t="s">
        <v>805</v>
      </c>
    </row>
    <row r="210" spans="1:41" ht="31.2" customHeight="1" x14ac:dyDescent="0.25">
      <c r="A210" s="55" t="s">
        <v>570</v>
      </c>
      <c r="B210" s="55" t="s">
        <v>806</v>
      </c>
      <c r="AH210" s="55" t="s">
        <v>287</v>
      </c>
      <c r="AI210" s="55" t="s">
        <v>337</v>
      </c>
      <c r="AK210" s="55" t="s">
        <v>807</v>
      </c>
      <c r="AL210" s="55" t="s">
        <v>808</v>
      </c>
      <c r="AM210" s="55" t="s">
        <v>809</v>
      </c>
      <c r="AN210" s="55">
        <v>82935</v>
      </c>
    </row>
    <row r="211" spans="1:41" ht="31.2" customHeight="1" x14ac:dyDescent="0.25">
      <c r="A211" s="55" t="s">
        <v>816</v>
      </c>
      <c r="B211" s="55" t="s">
        <v>817</v>
      </c>
      <c r="E211" s="61"/>
      <c r="F211" s="61"/>
      <c r="G211" s="61"/>
      <c r="H211" s="61"/>
      <c r="I211" s="61"/>
      <c r="J211" s="61"/>
      <c r="K211" s="61"/>
      <c r="M211" s="55" t="s">
        <v>333</v>
      </c>
    </row>
    <row r="212" spans="1:41" ht="31.2" customHeight="1" x14ac:dyDescent="0.25">
      <c r="A212" s="55" t="s">
        <v>816</v>
      </c>
      <c r="B212" s="55" t="s">
        <v>818</v>
      </c>
      <c r="C212" s="55" t="s">
        <v>819</v>
      </c>
      <c r="E212" s="55" t="s">
        <v>820</v>
      </c>
      <c r="F212" s="55" t="s">
        <v>295</v>
      </c>
      <c r="G212" s="55" t="s">
        <v>284</v>
      </c>
      <c r="H212" s="55" t="s">
        <v>295</v>
      </c>
      <c r="I212" s="55" t="s">
        <v>284</v>
      </c>
      <c r="J212" s="55" t="s">
        <v>295</v>
      </c>
      <c r="K212" s="55" t="s">
        <v>284</v>
      </c>
      <c r="L212" s="55" t="s">
        <v>295</v>
      </c>
      <c r="M212" s="55" t="s">
        <v>284</v>
      </c>
      <c r="N212" s="55" t="s">
        <v>295</v>
      </c>
      <c r="O212" s="55" t="s">
        <v>284</v>
      </c>
      <c r="Q212" s="55" t="s">
        <v>371</v>
      </c>
      <c r="S212" s="55" t="s">
        <v>292</v>
      </c>
      <c r="W212" s="55" t="s">
        <v>292</v>
      </c>
      <c r="Y212" s="55" t="s">
        <v>292</v>
      </c>
      <c r="AC212" s="55" t="s">
        <v>292</v>
      </c>
      <c r="AE212" s="55" t="s">
        <v>292</v>
      </c>
      <c r="AH212" s="55" t="s">
        <v>292</v>
      </c>
      <c r="AI212" s="55" t="s">
        <v>319</v>
      </c>
      <c r="AK212" s="55" t="s">
        <v>821</v>
      </c>
      <c r="AL212" s="55" t="s">
        <v>822</v>
      </c>
      <c r="AM212" s="55" t="s">
        <v>301</v>
      </c>
      <c r="AN212" s="55">
        <v>84321</v>
      </c>
    </row>
    <row r="213" spans="1:41" ht="31.2" customHeight="1" x14ac:dyDescent="0.25">
      <c r="A213" s="55" t="s">
        <v>621</v>
      </c>
      <c r="B213" s="55" t="s">
        <v>818</v>
      </c>
      <c r="Y213" s="55" t="s">
        <v>823</v>
      </c>
      <c r="AC213" s="55" t="s">
        <v>292</v>
      </c>
      <c r="AD213" s="55" t="s">
        <v>424</v>
      </c>
      <c r="AH213" s="55" t="s">
        <v>292</v>
      </c>
      <c r="AI213" s="55" t="s">
        <v>319</v>
      </c>
      <c r="AK213" s="55" t="s">
        <v>821</v>
      </c>
      <c r="AL213" s="55" t="s">
        <v>822</v>
      </c>
      <c r="AM213" s="55" t="s">
        <v>301</v>
      </c>
      <c r="AN213" s="55">
        <v>84321</v>
      </c>
    </row>
    <row r="214" spans="1:41" ht="31.2" customHeight="1" x14ac:dyDescent="0.25">
      <c r="A214" s="55" t="s">
        <v>824</v>
      </c>
      <c r="B214" s="55" t="s">
        <v>818</v>
      </c>
      <c r="AC214" s="55" t="s">
        <v>292</v>
      </c>
      <c r="AK214" s="55" t="s">
        <v>821</v>
      </c>
      <c r="AL214" s="55" t="s">
        <v>822</v>
      </c>
      <c r="AM214" s="55" t="s">
        <v>301</v>
      </c>
      <c r="AN214" s="55">
        <v>84321</v>
      </c>
    </row>
    <row r="215" spans="1:41" ht="31.2" customHeight="1" x14ac:dyDescent="0.25">
      <c r="A215" s="55" t="s">
        <v>441</v>
      </c>
      <c r="B215" s="55" t="s">
        <v>810</v>
      </c>
      <c r="E215" s="61" t="s">
        <v>811</v>
      </c>
      <c r="F215" s="61"/>
      <c r="G215" s="61"/>
      <c r="H215" s="61"/>
      <c r="I215" s="61"/>
      <c r="J215" s="61"/>
      <c r="K215" s="61"/>
      <c r="M215" s="55" t="s">
        <v>344</v>
      </c>
    </row>
    <row r="216" spans="1:41" ht="31.2" customHeight="1" x14ac:dyDescent="0.25">
      <c r="A216" s="55" t="s">
        <v>441</v>
      </c>
      <c r="B216" s="55" t="s">
        <v>810</v>
      </c>
      <c r="Q216" s="55" t="s">
        <v>344</v>
      </c>
      <c r="S216" s="55" t="s">
        <v>344</v>
      </c>
      <c r="AK216" s="55" t="s">
        <v>825</v>
      </c>
      <c r="AL216" s="55" t="s">
        <v>318</v>
      </c>
      <c r="AM216" s="55" t="s">
        <v>301</v>
      </c>
      <c r="AN216" s="55">
        <v>84321</v>
      </c>
      <c r="AO216" s="55" t="s">
        <v>826</v>
      </c>
    </row>
    <row r="217" spans="1:41" ht="31.2" customHeight="1" x14ac:dyDescent="0.25">
      <c r="A217" s="55" t="s">
        <v>827</v>
      </c>
      <c r="B217" s="55" t="s">
        <v>810</v>
      </c>
      <c r="D217" s="55" t="s">
        <v>828</v>
      </c>
      <c r="Q217" s="55" t="s">
        <v>344</v>
      </c>
      <c r="S217" s="55" t="s">
        <v>344</v>
      </c>
      <c r="AK217" s="55" t="s">
        <v>825</v>
      </c>
      <c r="AL217" s="55" t="s">
        <v>318</v>
      </c>
      <c r="AM217" s="55" t="s">
        <v>301</v>
      </c>
      <c r="AN217" s="55">
        <v>84321</v>
      </c>
      <c r="AO217" s="55" t="s">
        <v>826</v>
      </c>
    </row>
    <row r="218" spans="1:41" ht="31.2" customHeight="1" x14ac:dyDescent="0.25">
      <c r="A218" s="55" t="s">
        <v>829</v>
      </c>
      <c r="B218" s="55" t="s">
        <v>830</v>
      </c>
      <c r="C218" s="55" t="s">
        <v>756</v>
      </c>
      <c r="W218" s="55" t="s">
        <v>302</v>
      </c>
    </row>
    <row r="219" spans="1:41" ht="31.2" customHeight="1" x14ac:dyDescent="0.25">
      <c r="A219" s="55" t="s">
        <v>831</v>
      </c>
      <c r="B219" s="55" t="s">
        <v>832</v>
      </c>
      <c r="C219" s="55" t="s">
        <v>833</v>
      </c>
      <c r="E219" s="55" t="s">
        <v>834</v>
      </c>
      <c r="Y219" s="55" t="s">
        <v>291</v>
      </c>
      <c r="AH219" s="55" t="s">
        <v>287</v>
      </c>
      <c r="AI219" s="55" t="s">
        <v>337</v>
      </c>
      <c r="AK219" s="55" t="s">
        <v>835</v>
      </c>
      <c r="AL219" s="55" t="s">
        <v>822</v>
      </c>
      <c r="AM219" s="55" t="s">
        <v>301</v>
      </c>
      <c r="AN219" s="55">
        <v>84321</v>
      </c>
    </row>
    <row r="220" spans="1:41" ht="31.2" customHeight="1" x14ac:dyDescent="0.25">
      <c r="A220" s="55" t="s">
        <v>836</v>
      </c>
      <c r="B220" s="55" t="s">
        <v>837</v>
      </c>
      <c r="D220" s="55" t="s">
        <v>838</v>
      </c>
      <c r="E220" s="55" t="s">
        <v>839</v>
      </c>
      <c r="S220" s="55" t="s">
        <v>362</v>
      </c>
      <c r="AK220" s="55" t="s">
        <v>840</v>
      </c>
      <c r="AL220" s="55" t="s">
        <v>318</v>
      </c>
      <c r="AM220" s="55" t="s">
        <v>301</v>
      </c>
      <c r="AN220" s="55">
        <v>84321</v>
      </c>
    </row>
    <row r="221" spans="1:41" ht="31.2" customHeight="1" x14ac:dyDescent="0.25">
      <c r="A221" s="55" t="s">
        <v>846</v>
      </c>
      <c r="B221" s="55" t="s">
        <v>847</v>
      </c>
      <c r="E221" s="55" t="s">
        <v>848</v>
      </c>
    </row>
    <row r="222" spans="1:41" ht="31.2" customHeight="1" x14ac:dyDescent="0.25">
      <c r="A222" s="60" t="s">
        <v>767</v>
      </c>
      <c r="B222" s="60" t="s">
        <v>849</v>
      </c>
      <c r="C222" s="63" t="s">
        <v>765</v>
      </c>
      <c r="P222" s="60"/>
      <c r="Q222" s="60"/>
      <c r="AA222" s="60" t="s">
        <v>333</v>
      </c>
      <c r="AB222" s="60"/>
      <c r="AC222" s="60"/>
      <c r="AD222" s="60"/>
      <c r="AK222" s="63" t="s">
        <v>766</v>
      </c>
      <c r="AL222" s="55" t="s">
        <v>318</v>
      </c>
      <c r="AM222" s="55" t="s">
        <v>301</v>
      </c>
      <c r="AN222" s="55">
        <v>84321</v>
      </c>
    </row>
    <row r="223" spans="1:41" ht="31.2" customHeight="1" x14ac:dyDescent="0.25">
      <c r="A223" s="55" t="s">
        <v>812</v>
      </c>
      <c r="B223" s="55" t="s">
        <v>813</v>
      </c>
      <c r="C223" s="55" t="s">
        <v>814</v>
      </c>
      <c r="E223" s="61" t="s">
        <v>815</v>
      </c>
      <c r="F223" s="61"/>
      <c r="G223" s="61"/>
      <c r="H223" s="61"/>
      <c r="I223" s="61"/>
      <c r="J223" s="61"/>
      <c r="K223" s="61"/>
      <c r="M223" s="55" t="s">
        <v>362</v>
      </c>
    </row>
    <row r="224" spans="1:41" ht="31.2" customHeight="1" x14ac:dyDescent="0.25">
      <c r="A224" s="55" t="s">
        <v>841</v>
      </c>
      <c r="B224" s="55" t="s">
        <v>842</v>
      </c>
      <c r="D224" s="55" t="s">
        <v>843</v>
      </c>
      <c r="E224" s="61" t="s">
        <v>844</v>
      </c>
      <c r="F224" s="61"/>
      <c r="G224" s="61" t="s">
        <v>344</v>
      </c>
      <c r="H224" s="61"/>
      <c r="I224" s="61"/>
      <c r="J224" s="61"/>
      <c r="K224" s="61"/>
      <c r="L224" s="61"/>
      <c r="M224" s="61"/>
      <c r="O224" s="55" t="s">
        <v>344</v>
      </c>
      <c r="AK224" s="55" t="s">
        <v>845</v>
      </c>
      <c r="AL224" s="55" t="s">
        <v>397</v>
      </c>
    </row>
    <row r="225" spans="1:41" ht="31.2" customHeight="1" x14ac:dyDescent="0.25">
      <c r="A225" s="55" t="s">
        <v>398</v>
      </c>
      <c r="B225" s="55" t="s">
        <v>850</v>
      </c>
      <c r="C225" s="55" t="s">
        <v>851</v>
      </c>
      <c r="AA225" s="55" t="s">
        <v>287</v>
      </c>
      <c r="AE225" s="55" t="s">
        <v>311</v>
      </c>
    </row>
    <row r="226" spans="1:41" ht="31.2" customHeight="1" x14ac:dyDescent="0.25">
      <c r="A226" s="60" t="s">
        <v>769</v>
      </c>
      <c r="B226" s="60" t="s">
        <v>852</v>
      </c>
      <c r="C226" s="55" t="s">
        <v>853</v>
      </c>
      <c r="P226" s="60"/>
      <c r="Q226" s="60"/>
      <c r="Y226" s="60"/>
      <c r="AA226" s="60"/>
      <c r="AB226" s="60"/>
      <c r="AC226" s="60"/>
      <c r="AD226" s="60"/>
      <c r="AE226" s="60" t="s">
        <v>362</v>
      </c>
      <c r="AF226" s="60"/>
      <c r="AG226" s="60"/>
      <c r="AK226" s="60" t="s">
        <v>854</v>
      </c>
      <c r="AL226" s="71" t="s">
        <v>390</v>
      </c>
      <c r="AM226" s="60" t="s">
        <v>301</v>
      </c>
      <c r="AN226" s="55">
        <v>84335</v>
      </c>
      <c r="AO226" s="55" t="s">
        <v>855</v>
      </c>
    </row>
    <row r="227" spans="1:41" ht="31.2" customHeight="1" x14ac:dyDescent="0.25">
      <c r="A227" s="55" t="s">
        <v>725</v>
      </c>
      <c r="B227" s="55" t="s">
        <v>856</v>
      </c>
      <c r="C227" s="55" t="s">
        <v>857</v>
      </c>
      <c r="D227" s="55" t="s">
        <v>858</v>
      </c>
      <c r="E227" s="55" t="s">
        <v>859</v>
      </c>
      <c r="W227" s="55" t="s">
        <v>333</v>
      </c>
      <c r="AK227" s="55" t="s">
        <v>860</v>
      </c>
      <c r="AL227" s="55" t="s">
        <v>497</v>
      </c>
      <c r="AM227" s="55" t="s">
        <v>301</v>
      </c>
      <c r="AN227" s="55" t="s">
        <v>861</v>
      </c>
    </row>
    <row r="228" spans="1:41" ht="31.2" customHeight="1" x14ac:dyDescent="0.3">
      <c r="A228" s="60" t="s">
        <v>3707</v>
      </c>
      <c r="B228" s="60" t="s">
        <v>3708</v>
      </c>
      <c r="E228" s="222" t="s">
        <v>3710</v>
      </c>
      <c r="G228" s="55" t="s">
        <v>344</v>
      </c>
      <c r="P228" s="60"/>
      <c r="Q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K228" s="60"/>
      <c r="AL228" s="71"/>
    </row>
    <row r="229" spans="1:41" ht="31.2" customHeight="1" x14ac:dyDescent="0.3">
      <c r="A229" s="60" t="s">
        <v>3709</v>
      </c>
      <c r="B229" s="60" t="s">
        <v>3708</v>
      </c>
      <c r="E229" s="222" t="s">
        <v>3710</v>
      </c>
      <c r="G229" s="55" t="s">
        <v>344</v>
      </c>
      <c r="P229" s="60"/>
      <c r="Q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K229" s="60"/>
      <c r="AL229" s="71"/>
    </row>
    <row r="230" spans="1:41" ht="31.2" customHeight="1" x14ac:dyDescent="0.25">
      <c r="A230" s="55" t="s">
        <v>620</v>
      </c>
      <c r="B230" s="55" t="s">
        <v>862</v>
      </c>
      <c r="AE230" s="60" t="s">
        <v>362</v>
      </c>
      <c r="AK230" s="55" t="s">
        <v>649</v>
      </c>
    </row>
    <row r="231" spans="1:41" ht="31.2" customHeight="1" x14ac:dyDescent="0.25">
      <c r="A231" s="55" t="s">
        <v>434</v>
      </c>
      <c r="B231" s="55" t="s">
        <v>870</v>
      </c>
      <c r="M231" s="55" t="s">
        <v>324</v>
      </c>
    </row>
    <row r="232" spans="1:41" ht="31.2" customHeight="1" x14ac:dyDescent="0.25">
      <c r="A232" s="55" t="s">
        <v>871</v>
      </c>
      <c r="B232" s="55" t="s">
        <v>870</v>
      </c>
      <c r="M232" s="55" t="s">
        <v>324</v>
      </c>
    </row>
    <row r="233" spans="1:41" ht="31.2" customHeight="1" x14ac:dyDescent="0.25">
      <c r="A233" s="55" t="s">
        <v>863</v>
      </c>
      <c r="B233" s="55" t="s">
        <v>864</v>
      </c>
      <c r="AH233" s="55" t="s">
        <v>292</v>
      </c>
      <c r="AI233" s="55" t="s">
        <v>337</v>
      </c>
      <c r="AM233" s="55" t="s">
        <v>301</v>
      </c>
    </row>
    <row r="234" spans="1:41" ht="31.2" customHeight="1" x14ac:dyDescent="0.25">
      <c r="A234" s="55" t="s">
        <v>865</v>
      </c>
      <c r="B234" s="55" t="s">
        <v>864</v>
      </c>
      <c r="D234" s="55" t="s">
        <v>866</v>
      </c>
      <c r="E234" s="55" t="s">
        <v>867</v>
      </c>
      <c r="U234" s="55" t="s">
        <v>333</v>
      </c>
      <c r="W234" s="55" t="s">
        <v>333</v>
      </c>
      <c r="AK234" s="55" t="s">
        <v>868</v>
      </c>
      <c r="AL234" s="55" t="s">
        <v>318</v>
      </c>
      <c r="AM234" s="55" t="s">
        <v>301</v>
      </c>
      <c r="AN234" s="55">
        <v>84321</v>
      </c>
    </row>
    <row r="235" spans="1:41" ht="31.2" customHeight="1" x14ac:dyDescent="0.25">
      <c r="A235" s="55" t="s">
        <v>869</v>
      </c>
      <c r="B235" s="55" t="s">
        <v>864</v>
      </c>
      <c r="AH235" s="55" t="s">
        <v>292</v>
      </c>
      <c r="AI235" s="55" t="s">
        <v>337</v>
      </c>
      <c r="AM235" s="55" t="s">
        <v>301</v>
      </c>
    </row>
    <row r="236" spans="1:41" ht="31.2" customHeight="1" x14ac:dyDescent="0.25">
      <c r="A236" s="55" t="s">
        <v>872</v>
      </c>
      <c r="B236" s="55" t="s">
        <v>873</v>
      </c>
      <c r="D236" s="55" t="s">
        <v>874</v>
      </c>
      <c r="E236" s="55" t="s">
        <v>875</v>
      </c>
      <c r="N236" s="55" t="s">
        <v>295</v>
      </c>
      <c r="O236" s="55" t="s">
        <v>510</v>
      </c>
      <c r="Q236" s="55" t="s">
        <v>333</v>
      </c>
      <c r="S236" s="55" t="s">
        <v>333</v>
      </c>
      <c r="AK236" s="55" t="s">
        <v>876</v>
      </c>
      <c r="AL236" s="55" t="s">
        <v>877</v>
      </c>
      <c r="AM236" s="55" t="s">
        <v>301</v>
      </c>
      <c r="AN236" s="55">
        <v>84032</v>
      </c>
    </row>
    <row r="237" spans="1:41" ht="31.2" customHeight="1" x14ac:dyDescent="0.25">
      <c r="A237" s="55" t="s">
        <v>334</v>
      </c>
      <c r="B237" s="55" t="s">
        <v>888</v>
      </c>
      <c r="C237" s="55" t="s">
        <v>889</v>
      </c>
      <c r="E237" s="61" t="s">
        <v>890</v>
      </c>
      <c r="F237" s="61"/>
      <c r="G237" s="61"/>
      <c r="H237" s="61"/>
      <c r="I237" s="61"/>
      <c r="J237" s="61"/>
      <c r="K237" s="61"/>
      <c r="M237" s="55" t="s">
        <v>284</v>
      </c>
    </row>
    <row r="238" spans="1:41" ht="31.2" customHeight="1" x14ac:dyDescent="0.3">
      <c r="A238" s="73" t="s">
        <v>706</v>
      </c>
      <c r="B238" s="73" t="s">
        <v>888</v>
      </c>
      <c r="C238" s="73"/>
      <c r="D238" s="73"/>
      <c r="E238" s="222" t="s">
        <v>3701</v>
      </c>
      <c r="F238" s="73"/>
      <c r="G238" s="73" t="s">
        <v>344</v>
      </c>
      <c r="H238" s="73"/>
      <c r="I238" s="73" t="s">
        <v>362</v>
      </c>
      <c r="J238" s="73"/>
      <c r="K238" s="73"/>
      <c r="L238" s="73"/>
    </row>
    <row r="239" spans="1:41" ht="31.2" customHeight="1" x14ac:dyDescent="0.25">
      <c r="A239" s="55" t="s">
        <v>878</v>
      </c>
      <c r="B239" s="55" t="s">
        <v>879</v>
      </c>
      <c r="C239" s="55" t="s">
        <v>880</v>
      </c>
    </row>
    <row r="240" spans="1:41" ht="31.2" customHeight="1" x14ac:dyDescent="0.25">
      <c r="A240" s="55" t="s">
        <v>570</v>
      </c>
      <c r="B240" s="55" t="s">
        <v>879</v>
      </c>
      <c r="C240" s="55" t="s">
        <v>880</v>
      </c>
      <c r="E240" s="55" t="s">
        <v>881</v>
      </c>
      <c r="AE240" s="55" t="s">
        <v>324</v>
      </c>
      <c r="AK240" s="55" t="s">
        <v>882</v>
      </c>
      <c r="AL240" s="55" t="s">
        <v>883</v>
      </c>
      <c r="AM240" s="55" t="s">
        <v>301</v>
      </c>
      <c r="AN240" s="55" t="s">
        <v>884</v>
      </c>
    </row>
    <row r="241" spans="1:1024" ht="31.2" customHeight="1" x14ac:dyDescent="0.25">
      <c r="A241" s="55" t="s">
        <v>657</v>
      </c>
      <c r="B241" s="55" t="s">
        <v>885</v>
      </c>
      <c r="C241" s="55" t="s">
        <v>886</v>
      </c>
      <c r="E241" s="55" t="s">
        <v>887</v>
      </c>
      <c r="AH241" s="55" t="s">
        <v>344</v>
      </c>
    </row>
    <row r="242" spans="1:1024" ht="31.2" customHeight="1" x14ac:dyDescent="0.25">
      <c r="A242" s="55" t="s">
        <v>891</v>
      </c>
      <c r="B242" s="55" t="s">
        <v>892</v>
      </c>
      <c r="C242" s="55" t="s">
        <v>893</v>
      </c>
      <c r="E242" s="61" t="s">
        <v>894</v>
      </c>
      <c r="F242" s="61"/>
      <c r="G242" s="61" t="s">
        <v>344</v>
      </c>
      <c r="H242" s="61"/>
      <c r="I242" s="61"/>
      <c r="J242" s="61"/>
      <c r="K242" s="61"/>
      <c r="L242" s="61"/>
      <c r="M242" s="61"/>
      <c r="O242" s="55" t="s">
        <v>330</v>
      </c>
      <c r="U242" s="55" t="s">
        <v>330</v>
      </c>
      <c r="Y242" s="55" t="s">
        <v>330</v>
      </c>
      <c r="AA242" s="55" t="s">
        <v>330</v>
      </c>
    </row>
    <row r="243" spans="1:1024" ht="31.2" customHeight="1" x14ac:dyDescent="0.25">
      <c r="A243" s="55" t="s">
        <v>902</v>
      </c>
      <c r="B243" s="55" t="s">
        <v>903</v>
      </c>
      <c r="E243" s="61" t="s">
        <v>904</v>
      </c>
      <c r="F243" s="61"/>
      <c r="G243" s="61"/>
      <c r="H243" s="61"/>
      <c r="I243" s="61"/>
      <c r="J243" s="61"/>
      <c r="K243" s="61"/>
      <c r="M243" s="55" t="s">
        <v>564</v>
      </c>
    </row>
    <row r="244" spans="1:1024" ht="31.2" customHeight="1" x14ac:dyDescent="0.25">
      <c r="A244" s="55" t="s">
        <v>895</v>
      </c>
      <c r="B244" s="55" t="s">
        <v>896</v>
      </c>
      <c r="C244" s="63" t="s">
        <v>897</v>
      </c>
      <c r="E244" s="55" t="s">
        <v>898</v>
      </c>
      <c r="U244" s="55" t="s">
        <v>302</v>
      </c>
      <c r="AJ244" s="63"/>
    </row>
    <row r="245" spans="1:1024" ht="31.2" customHeight="1" x14ac:dyDescent="0.25">
      <c r="A245" s="55" t="s">
        <v>899</v>
      </c>
      <c r="B245" s="55" t="s">
        <v>900</v>
      </c>
      <c r="C245" s="55" t="s">
        <v>901</v>
      </c>
    </row>
    <row r="246" spans="1:1024" ht="31.2" customHeight="1" x14ac:dyDescent="0.25">
      <c r="A246" s="55" t="s">
        <v>905</v>
      </c>
      <c r="B246" s="55" t="s">
        <v>906</v>
      </c>
      <c r="E246" s="61" t="s">
        <v>907</v>
      </c>
      <c r="F246" s="61"/>
      <c r="G246" s="61" t="s">
        <v>344</v>
      </c>
      <c r="H246" s="61"/>
      <c r="I246" s="61"/>
      <c r="J246" s="61"/>
      <c r="K246" s="61"/>
      <c r="M246" s="55" t="s">
        <v>564</v>
      </c>
    </row>
    <row r="247" spans="1:1024" ht="31.2" customHeight="1" x14ac:dyDescent="0.3">
      <c r="A247" s="60" t="s">
        <v>478</v>
      </c>
      <c r="B247" s="60" t="s">
        <v>906</v>
      </c>
      <c r="E247" s="222" t="s">
        <v>3736</v>
      </c>
      <c r="G247" s="55" t="s">
        <v>344</v>
      </c>
      <c r="P247" s="60"/>
      <c r="Q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K247" s="60"/>
      <c r="AL247" s="71"/>
    </row>
    <row r="248" spans="1:1024" ht="31.2" customHeight="1" x14ac:dyDescent="0.25">
      <c r="A248" s="55" t="s">
        <v>816</v>
      </c>
      <c r="B248" s="55" t="s">
        <v>908</v>
      </c>
      <c r="O248" s="55" t="s">
        <v>362</v>
      </c>
      <c r="Q248" s="55" t="s">
        <v>333</v>
      </c>
      <c r="S248" s="55" t="s">
        <v>362</v>
      </c>
      <c r="AH248" s="55" t="s">
        <v>292</v>
      </c>
      <c r="AI248" s="55" t="s">
        <v>319</v>
      </c>
      <c r="AK248" s="55" t="s">
        <v>909</v>
      </c>
      <c r="AL248" s="55" t="s">
        <v>497</v>
      </c>
      <c r="AM248" s="55" t="s">
        <v>301</v>
      </c>
      <c r="AN248" s="55">
        <v>84333</v>
      </c>
    </row>
    <row r="249" spans="1:1024" ht="31.2" customHeight="1" x14ac:dyDescent="0.25">
      <c r="A249" s="60" t="s">
        <v>910</v>
      </c>
      <c r="B249" s="60" t="s">
        <v>908</v>
      </c>
      <c r="C249" s="55" t="s">
        <v>911</v>
      </c>
      <c r="E249" s="55" t="s">
        <v>912</v>
      </c>
      <c r="P249" s="60"/>
      <c r="Q249" s="55" t="s">
        <v>333</v>
      </c>
      <c r="Y249" s="60"/>
      <c r="AA249" s="60"/>
      <c r="AB249" s="60"/>
      <c r="AC249" s="60"/>
      <c r="AD249" s="60"/>
      <c r="AE249" s="60"/>
      <c r="AF249" s="60"/>
      <c r="AG249" s="60"/>
      <c r="AH249" s="55" t="s">
        <v>344</v>
      </c>
      <c r="AK249" s="60"/>
      <c r="AL249" s="71"/>
    </row>
    <row r="250" spans="1:1024" ht="31.2" customHeight="1" x14ac:dyDescent="0.25">
      <c r="A250" s="55" t="s">
        <v>913</v>
      </c>
      <c r="B250" s="55" t="s">
        <v>914</v>
      </c>
      <c r="D250" s="55" t="s">
        <v>915</v>
      </c>
      <c r="E250" s="55" t="s">
        <v>916</v>
      </c>
      <c r="R250" s="55" t="s">
        <v>295</v>
      </c>
      <c r="S250" s="55" t="s">
        <v>510</v>
      </c>
      <c r="T250" s="55" t="s">
        <v>295</v>
      </c>
      <c r="U250" s="55" t="s">
        <v>510</v>
      </c>
      <c r="V250" s="55" t="s">
        <v>295</v>
      </c>
      <c r="W250" s="55" t="s">
        <v>510</v>
      </c>
      <c r="X250" s="55" t="s">
        <v>295</v>
      </c>
      <c r="Y250" s="55" t="s">
        <v>510</v>
      </c>
      <c r="Z250" s="55" t="s">
        <v>295</v>
      </c>
      <c r="AA250" s="55" t="s">
        <v>510</v>
      </c>
      <c r="AC250" s="55" t="s">
        <v>510</v>
      </c>
      <c r="AE250" s="55" t="s">
        <v>510</v>
      </c>
      <c r="AF250" s="55" t="s">
        <v>295</v>
      </c>
      <c r="AG250" s="55" t="s">
        <v>295</v>
      </c>
      <c r="AH250" s="55" t="s">
        <v>287</v>
      </c>
      <c r="AI250" s="55" t="s">
        <v>337</v>
      </c>
      <c r="AK250" s="55" t="s">
        <v>509</v>
      </c>
      <c r="AL250" s="55" t="s">
        <v>318</v>
      </c>
      <c r="AM250" s="55" t="s">
        <v>301</v>
      </c>
      <c r="AN250" s="55">
        <v>84341</v>
      </c>
    </row>
    <row r="251" spans="1:1024" ht="31.2" customHeight="1" x14ac:dyDescent="0.25">
      <c r="A251" s="55" t="s">
        <v>917</v>
      </c>
      <c r="B251" s="55" t="s">
        <v>918</v>
      </c>
      <c r="C251" s="55" t="s">
        <v>919</v>
      </c>
      <c r="E251" s="55" t="s">
        <v>920</v>
      </c>
      <c r="U251" s="55" t="s">
        <v>311</v>
      </c>
      <c r="AK251" s="55" t="s">
        <v>921</v>
      </c>
      <c r="AL251" s="55" t="s">
        <v>922</v>
      </c>
      <c r="AM251" s="55" t="s">
        <v>301</v>
      </c>
      <c r="AN251" s="55">
        <v>84025</v>
      </c>
    </row>
    <row r="252" spans="1:1024" ht="31.2" customHeight="1" x14ac:dyDescent="0.25">
      <c r="A252" s="64" t="s">
        <v>923</v>
      </c>
      <c r="B252" s="64" t="s">
        <v>924</v>
      </c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 t="s">
        <v>287</v>
      </c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  <c r="IH252" s="64"/>
      <c r="II252" s="64"/>
      <c r="IJ252" s="64"/>
      <c r="IK252" s="64"/>
      <c r="IL252" s="64"/>
      <c r="IM252" s="64"/>
      <c r="IN252" s="64"/>
      <c r="IO252" s="64"/>
      <c r="IP252" s="64"/>
      <c r="IQ252" s="64"/>
      <c r="IR252" s="64"/>
      <c r="IS252" s="64"/>
      <c r="IT252" s="64"/>
      <c r="IU252" s="64"/>
      <c r="IV252" s="64"/>
      <c r="IW252" s="64"/>
      <c r="IX252" s="64"/>
      <c r="IY252" s="64"/>
      <c r="IZ252" s="64"/>
      <c r="JA252" s="64"/>
      <c r="JB252" s="64"/>
      <c r="JC252" s="64"/>
      <c r="JD252" s="64"/>
      <c r="JE252" s="64"/>
      <c r="JF252" s="64"/>
      <c r="JG252" s="64"/>
      <c r="JH252" s="64"/>
      <c r="JI252" s="64"/>
      <c r="JJ252" s="64"/>
      <c r="JK252" s="64"/>
      <c r="JL252" s="64"/>
      <c r="JM252" s="64"/>
      <c r="JN252" s="64"/>
      <c r="JO252" s="64"/>
      <c r="JP252" s="64"/>
      <c r="JQ252" s="64"/>
      <c r="JR252" s="64"/>
      <c r="JS252" s="64"/>
      <c r="JT252" s="64"/>
      <c r="JU252" s="64"/>
      <c r="JV252" s="64"/>
      <c r="JW252" s="64"/>
      <c r="JX252" s="64"/>
      <c r="JY252" s="64"/>
      <c r="JZ252" s="64"/>
      <c r="KA252" s="64"/>
      <c r="KB252" s="64"/>
      <c r="KC252" s="64"/>
      <c r="KD252" s="64"/>
      <c r="KE252" s="64"/>
      <c r="KF252" s="64"/>
      <c r="KG252" s="64"/>
      <c r="KH252" s="64"/>
      <c r="KI252" s="64"/>
      <c r="KJ252" s="64"/>
      <c r="KK252" s="64"/>
      <c r="KL252" s="64"/>
      <c r="KM252" s="64"/>
      <c r="KN252" s="64"/>
      <c r="KO252" s="64"/>
      <c r="KP252" s="64"/>
      <c r="KQ252" s="64"/>
      <c r="KR252" s="64"/>
      <c r="KS252" s="64"/>
      <c r="KT252" s="64"/>
      <c r="KU252" s="64"/>
      <c r="KV252" s="64"/>
      <c r="KW252" s="64"/>
      <c r="KX252" s="64"/>
      <c r="KY252" s="64"/>
      <c r="KZ252" s="64"/>
      <c r="LA252" s="64"/>
      <c r="LB252" s="64"/>
      <c r="LC252" s="64"/>
      <c r="LD252" s="64"/>
      <c r="LE252" s="64"/>
      <c r="LF252" s="64"/>
      <c r="LG252" s="64"/>
      <c r="LH252" s="64"/>
      <c r="LI252" s="64"/>
      <c r="LJ252" s="64"/>
      <c r="LK252" s="64"/>
      <c r="LL252" s="64"/>
      <c r="LM252" s="64"/>
      <c r="LN252" s="64"/>
      <c r="LO252" s="64"/>
      <c r="LP252" s="64"/>
      <c r="LQ252" s="64"/>
      <c r="LR252" s="64"/>
      <c r="LS252" s="64"/>
      <c r="LT252" s="64"/>
      <c r="LU252" s="64"/>
      <c r="LV252" s="64"/>
      <c r="LW252" s="64"/>
      <c r="LX252" s="64"/>
      <c r="LY252" s="64"/>
      <c r="LZ252" s="64"/>
      <c r="MA252" s="64"/>
      <c r="MB252" s="64"/>
      <c r="MC252" s="64"/>
      <c r="MD252" s="64"/>
      <c r="ME252" s="64"/>
      <c r="MF252" s="64"/>
      <c r="MG252" s="64"/>
      <c r="MH252" s="64"/>
      <c r="MI252" s="64"/>
      <c r="MJ252" s="64"/>
      <c r="MK252" s="64"/>
      <c r="ML252" s="64"/>
      <c r="MM252" s="64"/>
      <c r="MN252" s="64"/>
      <c r="MO252" s="64"/>
      <c r="MP252" s="64"/>
      <c r="MQ252" s="64"/>
      <c r="MR252" s="64"/>
      <c r="MS252" s="64"/>
      <c r="MT252" s="64"/>
      <c r="MU252" s="64"/>
      <c r="MV252" s="64"/>
      <c r="MW252" s="64"/>
      <c r="MX252" s="64"/>
      <c r="MY252" s="64"/>
      <c r="MZ252" s="64"/>
      <c r="NA252" s="64"/>
      <c r="NB252" s="64"/>
      <c r="NC252" s="64"/>
      <c r="ND252" s="64"/>
      <c r="NE252" s="64"/>
      <c r="NF252" s="64"/>
      <c r="NG252" s="64"/>
      <c r="NH252" s="64"/>
      <c r="NI252" s="64"/>
      <c r="NJ252" s="64"/>
      <c r="NK252" s="64"/>
      <c r="NL252" s="64"/>
      <c r="NM252" s="64"/>
      <c r="NN252" s="64"/>
      <c r="NO252" s="64"/>
      <c r="NP252" s="64"/>
      <c r="NQ252" s="64"/>
      <c r="NR252" s="64"/>
      <c r="NS252" s="64"/>
      <c r="NT252" s="64"/>
      <c r="NU252" s="64"/>
      <c r="NV252" s="64"/>
      <c r="NW252" s="64"/>
      <c r="NX252" s="64"/>
      <c r="NY252" s="64"/>
      <c r="NZ252" s="64"/>
      <c r="OA252" s="64"/>
      <c r="OB252" s="64"/>
      <c r="OC252" s="64"/>
      <c r="OD252" s="64"/>
      <c r="OE252" s="64"/>
      <c r="OF252" s="64"/>
      <c r="OG252" s="64"/>
      <c r="OH252" s="64"/>
      <c r="OI252" s="64"/>
      <c r="OJ252" s="64"/>
      <c r="OK252" s="64"/>
      <c r="OL252" s="64"/>
      <c r="OM252" s="64"/>
      <c r="ON252" s="64"/>
      <c r="OO252" s="64"/>
      <c r="OP252" s="64"/>
      <c r="OQ252" s="64"/>
      <c r="OR252" s="64"/>
      <c r="OS252" s="64"/>
      <c r="OT252" s="64"/>
      <c r="OU252" s="64"/>
      <c r="OV252" s="64"/>
      <c r="OW252" s="64"/>
      <c r="OX252" s="64"/>
      <c r="OY252" s="64"/>
      <c r="OZ252" s="64"/>
      <c r="PA252" s="64"/>
      <c r="PB252" s="64"/>
      <c r="PC252" s="64"/>
      <c r="PD252" s="64"/>
      <c r="PE252" s="64"/>
      <c r="PF252" s="64"/>
      <c r="PG252" s="64"/>
      <c r="PH252" s="64"/>
      <c r="PI252" s="64"/>
      <c r="PJ252" s="64"/>
      <c r="PK252" s="64"/>
      <c r="PL252" s="64"/>
      <c r="PM252" s="64"/>
      <c r="PN252" s="64"/>
      <c r="PO252" s="64"/>
      <c r="PP252" s="64"/>
      <c r="PQ252" s="64"/>
      <c r="PR252" s="64"/>
      <c r="PS252" s="64"/>
      <c r="PT252" s="64"/>
      <c r="PU252" s="64"/>
      <c r="PV252" s="64"/>
      <c r="PW252" s="64"/>
      <c r="PX252" s="64"/>
      <c r="PY252" s="64"/>
      <c r="PZ252" s="64"/>
      <c r="QA252" s="64"/>
      <c r="QB252" s="64"/>
      <c r="QC252" s="64"/>
      <c r="QD252" s="64"/>
      <c r="QE252" s="64"/>
      <c r="QF252" s="64"/>
      <c r="QG252" s="64"/>
      <c r="QH252" s="64"/>
      <c r="QI252" s="64"/>
      <c r="QJ252" s="64"/>
      <c r="QK252" s="64"/>
      <c r="QL252" s="64"/>
      <c r="QM252" s="64"/>
      <c r="QN252" s="64"/>
      <c r="QO252" s="64"/>
      <c r="QP252" s="64"/>
      <c r="QQ252" s="64"/>
      <c r="QR252" s="64"/>
      <c r="QS252" s="64"/>
      <c r="QT252" s="64"/>
      <c r="QU252" s="64"/>
      <c r="QV252" s="64"/>
      <c r="QW252" s="64"/>
      <c r="QX252" s="64"/>
      <c r="QY252" s="64"/>
      <c r="QZ252" s="64"/>
      <c r="RA252" s="64"/>
      <c r="RB252" s="64"/>
      <c r="RC252" s="64"/>
      <c r="RD252" s="64"/>
      <c r="RE252" s="64"/>
      <c r="RF252" s="64"/>
      <c r="RG252" s="64"/>
      <c r="RH252" s="64"/>
      <c r="RI252" s="64"/>
      <c r="RJ252" s="64"/>
      <c r="RK252" s="64"/>
      <c r="RL252" s="64"/>
      <c r="RM252" s="64"/>
      <c r="RN252" s="64"/>
      <c r="RO252" s="64"/>
      <c r="RP252" s="64"/>
      <c r="RQ252" s="64"/>
      <c r="RR252" s="64"/>
      <c r="RS252" s="64"/>
      <c r="RT252" s="64"/>
      <c r="RU252" s="64"/>
      <c r="RV252" s="64"/>
      <c r="RW252" s="64"/>
      <c r="RX252" s="64"/>
      <c r="RY252" s="64"/>
      <c r="RZ252" s="64"/>
      <c r="SA252" s="64"/>
      <c r="SB252" s="64"/>
      <c r="SC252" s="64"/>
      <c r="SD252" s="64"/>
      <c r="SE252" s="64"/>
      <c r="SF252" s="64"/>
      <c r="SG252" s="64"/>
      <c r="SH252" s="64"/>
      <c r="SI252" s="64"/>
      <c r="SJ252" s="64"/>
      <c r="SK252" s="64"/>
      <c r="SL252" s="64"/>
      <c r="SM252" s="64"/>
      <c r="SN252" s="64"/>
      <c r="SO252" s="64"/>
      <c r="SP252" s="64"/>
      <c r="SQ252" s="64"/>
      <c r="SR252" s="64"/>
      <c r="SS252" s="64"/>
      <c r="ST252" s="64"/>
      <c r="SU252" s="64"/>
      <c r="SV252" s="64"/>
      <c r="SW252" s="64"/>
      <c r="SX252" s="64"/>
      <c r="SY252" s="64"/>
      <c r="SZ252" s="64"/>
      <c r="TA252" s="64"/>
      <c r="TB252" s="64"/>
      <c r="TC252" s="64"/>
      <c r="TD252" s="64"/>
      <c r="TE252" s="64"/>
      <c r="TF252" s="64"/>
      <c r="TG252" s="64"/>
      <c r="TH252" s="64"/>
      <c r="TI252" s="64"/>
      <c r="TJ252" s="64"/>
      <c r="TK252" s="64"/>
      <c r="TL252" s="64"/>
      <c r="TM252" s="64"/>
      <c r="TN252" s="64"/>
      <c r="TO252" s="64"/>
      <c r="TP252" s="64"/>
      <c r="TQ252" s="64"/>
      <c r="TR252" s="64"/>
      <c r="TS252" s="64"/>
      <c r="TT252" s="64"/>
      <c r="TU252" s="64"/>
      <c r="TV252" s="64"/>
      <c r="TW252" s="64"/>
      <c r="TX252" s="64"/>
      <c r="TY252" s="64"/>
      <c r="TZ252" s="64"/>
      <c r="UA252" s="64"/>
      <c r="UB252" s="64"/>
      <c r="UC252" s="64"/>
      <c r="UD252" s="64"/>
      <c r="UE252" s="64"/>
      <c r="UF252" s="64"/>
      <c r="UG252" s="64"/>
      <c r="UH252" s="64"/>
      <c r="UI252" s="64"/>
      <c r="UJ252" s="64"/>
      <c r="UK252" s="64"/>
      <c r="UL252" s="64"/>
      <c r="UM252" s="64"/>
      <c r="UN252" s="64"/>
      <c r="UO252" s="64"/>
      <c r="UP252" s="64"/>
      <c r="UQ252" s="64"/>
      <c r="UR252" s="64"/>
      <c r="US252" s="64"/>
      <c r="UT252" s="64"/>
      <c r="UU252" s="64"/>
      <c r="UV252" s="64"/>
      <c r="UW252" s="64"/>
      <c r="UX252" s="64"/>
      <c r="UY252" s="64"/>
      <c r="UZ252" s="64"/>
      <c r="VA252" s="64"/>
      <c r="VB252" s="64"/>
      <c r="VC252" s="64"/>
      <c r="VD252" s="64"/>
      <c r="VE252" s="64"/>
      <c r="VF252" s="64"/>
      <c r="VG252" s="64"/>
      <c r="VH252" s="64"/>
      <c r="VI252" s="64"/>
      <c r="VJ252" s="64"/>
      <c r="VK252" s="64"/>
      <c r="VL252" s="64"/>
      <c r="VM252" s="64"/>
      <c r="VN252" s="64"/>
      <c r="VO252" s="64"/>
      <c r="VP252" s="64"/>
      <c r="VQ252" s="64"/>
      <c r="VR252" s="64"/>
      <c r="VS252" s="64"/>
      <c r="VT252" s="64"/>
      <c r="VU252" s="64"/>
      <c r="VV252" s="64"/>
      <c r="VW252" s="64"/>
      <c r="VX252" s="64"/>
      <c r="VY252" s="64"/>
      <c r="VZ252" s="64"/>
      <c r="WA252" s="64"/>
      <c r="WB252" s="64"/>
      <c r="WC252" s="64"/>
      <c r="WD252" s="64"/>
      <c r="WE252" s="64"/>
      <c r="WF252" s="64"/>
      <c r="WG252" s="64"/>
      <c r="WH252" s="64"/>
      <c r="WI252" s="64"/>
      <c r="WJ252" s="64"/>
      <c r="WK252" s="64"/>
      <c r="WL252" s="64"/>
      <c r="WM252" s="64"/>
      <c r="WN252" s="64"/>
      <c r="WO252" s="64"/>
      <c r="WP252" s="64"/>
      <c r="WQ252" s="64"/>
      <c r="WR252" s="64"/>
      <c r="WS252" s="64"/>
      <c r="WT252" s="64"/>
      <c r="WU252" s="64"/>
      <c r="WV252" s="64"/>
      <c r="WW252" s="64"/>
      <c r="WX252" s="64"/>
      <c r="WY252" s="64"/>
      <c r="WZ252" s="64"/>
      <c r="XA252" s="64"/>
      <c r="XB252" s="64"/>
      <c r="XC252" s="64"/>
      <c r="XD252" s="64"/>
      <c r="XE252" s="64"/>
      <c r="XF252" s="64"/>
      <c r="XG252" s="64"/>
      <c r="XH252" s="64"/>
      <c r="XI252" s="64"/>
      <c r="XJ252" s="64"/>
      <c r="XK252" s="64"/>
      <c r="XL252" s="64"/>
      <c r="XM252" s="64"/>
      <c r="XN252" s="64"/>
      <c r="XO252" s="64"/>
      <c r="XP252" s="64"/>
      <c r="XQ252" s="64"/>
      <c r="XR252" s="64"/>
      <c r="XS252" s="64"/>
      <c r="XT252" s="64"/>
      <c r="XU252" s="64"/>
      <c r="XV252" s="64"/>
      <c r="XW252" s="64"/>
      <c r="XX252" s="64"/>
      <c r="XY252" s="64"/>
      <c r="XZ252" s="64"/>
      <c r="YA252" s="64"/>
      <c r="YB252" s="64"/>
      <c r="YC252" s="64"/>
      <c r="YD252" s="64"/>
      <c r="YE252" s="64"/>
      <c r="YF252" s="64"/>
      <c r="YG252" s="64"/>
      <c r="YH252" s="64"/>
      <c r="YI252" s="64"/>
      <c r="YJ252" s="64"/>
      <c r="YK252" s="64"/>
      <c r="YL252" s="64"/>
      <c r="YM252" s="64"/>
      <c r="YN252" s="64"/>
      <c r="YO252" s="64"/>
      <c r="YP252" s="64"/>
      <c r="YQ252" s="64"/>
      <c r="YR252" s="64"/>
      <c r="YS252" s="64"/>
      <c r="YT252" s="64"/>
      <c r="YU252" s="64"/>
      <c r="YV252" s="64"/>
      <c r="YW252" s="64"/>
      <c r="YX252" s="64"/>
      <c r="YY252" s="64"/>
      <c r="YZ252" s="64"/>
      <c r="ZA252" s="64"/>
      <c r="ZB252" s="64"/>
      <c r="ZC252" s="64"/>
      <c r="ZD252" s="64"/>
      <c r="ZE252" s="64"/>
      <c r="ZF252" s="64"/>
      <c r="ZG252" s="64"/>
      <c r="ZH252" s="64"/>
      <c r="ZI252" s="64"/>
      <c r="ZJ252" s="64"/>
      <c r="ZK252" s="64"/>
      <c r="ZL252" s="64"/>
      <c r="ZM252" s="64"/>
      <c r="ZN252" s="64"/>
      <c r="ZO252" s="64"/>
      <c r="ZP252" s="64"/>
      <c r="ZQ252" s="64"/>
      <c r="ZR252" s="64"/>
      <c r="ZS252" s="64"/>
      <c r="ZT252" s="64"/>
      <c r="ZU252" s="64"/>
      <c r="ZV252" s="64"/>
      <c r="ZW252" s="64"/>
      <c r="ZX252" s="64"/>
      <c r="ZY252" s="64"/>
      <c r="ZZ252" s="64"/>
      <c r="AAA252" s="64"/>
      <c r="AAB252" s="64"/>
      <c r="AAC252" s="64"/>
      <c r="AAD252" s="64"/>
      <c r="AAE252" s="64"/>
      <c r="AAF252" s="64"/>
      <c r="AAG252" s="64"/>
      <c r="AAH252" s="64"/>
      <c r="AAI252" s="64"/>
      <c r="AAJ252" s="64"/>
      <c r="AAK252" s="64"/>
      <c r="AAL252" s="64"/>
      <c r="AAM252" s="64"/>
      <c r="AAN252" s="64"/>
      <c r="AAO252" s="64"/>
      <c r="AAP252" s="64"/>
      <c r="AAQ252" s="64"/>
      <c r="AAR252" s="64"/>
      <c r="AAS252" s="64"/>
      <c r="AAT252" s="64"/>
      <c r="AAU252" s="64"/>
      <c r="AAV252" s="64"/>
      <c r="AAW252" s="64"/>
      <c r="AAX252" s="64"/>
      <c r="AAY252" s="64"/>
      <c r="AAZ252" s="64"/>
      <c r="ABA252" s="64"/>
      <c r="ABB252" s="64"/>
      <c r="ABC252" s="64"/>
      <c r="ABD252" s="64"/>
      <c r="ABE252" s="64"/>
      <c r="ABF252" s="64"/>
      <c r="ABG252" s="64"/>
      <c r="ABH252" s="64"/>
      <c r="ABI252" s="64"/>
      <c r="ABJ252" s="64"/>
      <c r="ABK252" s="64"/>
      <c r="ABL252" s="64"/>
      <c r="ABM252" s="64"/>
      <c r="ABN252" s="64"/>
      <c r="ABO252" s="64"/>
      <c r="ABP252" s="64"/>
      <c r="ABQ252" s="64"/>
      <c r="ABR252" s="64"/>
      <c r="ABS252" s="64"/>
      <c r="ABT252" s="64"/>
      <c r="ABU252" s="64"/>
      <c r="ABV252" s="64"/>
      <c r="ABW252" s="64"/>
      <c r="ABX252" s="64"/>
      <c r="ABY252" s="64"/>
      <c r="ABZ252" s="64"/>
      <c r="ACA252" s="64"/>
      <c r="ACB252" s="64"/>
      <c r="ACC252" s="64"/>
      <c r="ACD252" s="64"/>
      <c r="ACE252" s="64"/>
      <c r="ACF252" s="64"/>
      <c r="ACG252" s="64"/>
      <c r="ACH252" s="64"/>
      <c r="ACI252" s="64"/>
      <c r="ACJ252" s="64"/>
      <c r="ACK252" s="64"/>
      <c r="ACL252" s="64"/>
      <c r="ACM252" s="64"/>
      <c r="ACN252" s="64"/>
      <c r="ACO252" s="64"/>
      <c r="ACP252" s="64"/>
      <c r="ACQ252" s="64"/>
      <c r="ACR252" s="64"/>
      <c r="ACS252" s="64"/>
      <c r="ACT252" s="64"/>
      <c r="ACU252" s="64"/>
      <c r="ACV252" s="64"/>
      <c r="ACW252" s="64"/>
      <c r="ACX252" s="64"/>
      <c r="ACY252" s="64"/>
      <c r="ACZ252" s="64"/>
      <c r="ADA252" s="64"/>
      <c r="ADB252" s="64"/>
      <c r="ADC252" s="64"/>
      <c r="ADD252" s="64"/>
      <c r="ADE252" s="64"/>
      <c r="ADF252" s="64"/>
      <c r="ADG252" s="64"/>
      <c r="ADH252" s="64"/>
      <c r="ADI252" s="64"/>
      <c r="ADJ252" s="64"/>
      <c r="ADK252" s="64"/>
      <c r="ADL252" s="64"/>
      <c r="ADM252" s="64"/>
      <c r="ADN252" s="64"/>
      <c r="ADO252" s="64"/>
      <c r="ADP252" s="64"/>
      <c r="ADQ252" s="64"/>
      <c r="ADR252" s="64"/>
      <c r="ADS252" s="64"/>
      <c r="ADT252" s="64"/>
      <c r="ADU252" s="64"/>
      <c r="ADV252" s="64"/>
      <c r="ADW252" s="64"/>
      <c r="ADX252" s="64"/>
      <c r="ADY252" s="64"/>
      <c r="ADZ252" s="64"/>
      <c r="AEA252" s="64"/>
      <c r="AEB252" s="64"/>
      <c r="AEC252" s="64"/>
      <c r="AED252" s="64"/>
      <c r="AEE252" s="64"/>
      <c r="AEF252" s="64"/>
      <c r="AEG252" s="64"/>
      <c r="AEH252" s="64"/>
      <c r="AEI252" s="64"/>
      <c r="AEJ252" s="64"/>
      <c r="AEK252" s="64"/>
      <c r="AEL252" s="64"/>
      <c r="AEM252" s="64"/>
      <c r="AEN252" s="64"/>
      <c r="AEO252" s="64"/>
      <c r="AEP252" s="64"/>
      <c r="AEQ252" s="64"/>
      <c r="AER252" s="64"/>
      <c r="AES252" s="64"/>
      <c r="AET252" s="64"/>
      <c r="AEU252" s="64"/>
      <c r="AEV252" s="64"/>
      <c r="AEW252" s="64"/>
      <c r="AEX252" s="64"/>
      <c r="AEY252" s="64"/>
      <c r="AEZ252" s="64"/>
      <c r="AFA252" s="64"/>
      <c r="AFB252" s="64"/>
      <c r="AFC252" s="64"/>
      <c r="AFD252" s="64"/>
      <c r="AFE252" s="64"/>
      <c r="AFF252" s="64"/>
      <c r="AFG252" s="64"/>
      <c r="AFH252" s="64"/>
      <c r="AFI252" s="64"/>
      <c r="AFJ252" s="64"/>
      <c r="AFK252" s="64"/>
      <c r="AFL252" s="64"/>
      <c r="AFM252" s="64"/>
      <c r="AFN252" s="64"/>
      <c r="AFO252" s="64"/>
      <c r="AFP252" s="64"/>
      <c r="AFQ252" s="64"/>
      <c r="AFR252" s="64"/>
      <c r="AFS252" s="64"/>
      <c r="AFT252" s="64"/>
      <c r="AFU252" s="64"/>
      <c r="AFV252" s="64"/>
      <c r="AFW252" s="64"/>
      <c r="AFX252" s="64"/>
      <c r="AFY252" s="64"/>
      <c r="AFZ252" s="64"/>
      <c r="AGA252" s="64"/>
      <c r="AGB252" s="64"/>
      <c r="AGC252" s="64"/>
      <c r="AGD252" s="64"/>
      <c r="AGE252" s="64"/>
      <c r="AGF252" s="64"/>
      <c r="AGG252" s="64"/>
      <c r="AGH252" s="64"/>
      <c r="AGI252" s="64"/>
      <c r="AGJ252" s="64"/>
      <c r="AGK252" s="64"/>
      <c r="AGL252" s="64"/>
      <c r="AGM252" s="64"/>
      <c r="AGN252" s="64"/>
      <c r="AGO252" s="64"/>
      <c r="AGP252" s="64"/>
      <c r="AGQ252" s="64"/>
      <c r="AGR252" s="64"/>
      <c r="AGS252" s="64"/>
      <c r="AGT252" s="64"/>
      <c r="AGU252" s="64"/>
      <c r="AGV252" s="64"/>
      <c r="AGW252" s="64"/>
      <c r="AGX252" s="64"/>
      <c r="AGY252" s="64"/>
      <c r="AGZ252" s="64"/>
      <c r="AHA252" s="64"/>
      <c r="AHB252" s="64"/>
      <c r="AHC252" s="64"/>
      <c r="AHD252" s="64"/>
      <c r="AHE252" s="64"/>
      <c r="AHF252" s="64"/>
      <c r="AHG252" s="64"/>
      <c r="AHH252" s="64"/>
      <c r="AHI252" s="64"/>
      <c r="AHJ252" s="64"/>
      <c r="AHK252" s="64"/>
      <c r="AHL252" s="64"/>
      <c r="AHM252" s="64"/>
      <c r="AHN252" s="64"/>
      <c r="AHO252" s="64"/>
      <c r="AHP252" s="64"/>
      <c r="AHQ252" s="64"/>
      <c r="AHR252" s="64"/>
      <c r="AHS252" s="64"/>
      <c r="AHT252" s="64"/>
      <c r="AHU252" s="64"/>
      <c r="AHV252" s="64"/>
      <c r="AHW252" s="64"/>
      <c r="AHX252" s="64"/>
      <c r="AHY252" s="64"/>
      <c r="AHZ252" s="64"/>
      <c r="AIA252" s="64"/>
      <c r="AIB252" s="64"/>
      <c r="AIC252" s="64"/>
      <c r="AID252" s="64"/>
      <c r="AIE252" s="64"/>
      <c r="AIF252" s="64"/>
      <c r="AIG252" s="64"/>
      <c r="AIH252" s="64"/>
      <c r="AII252" s="64"/>
      <c r="AIJ252" s="64"/>
      <c r="AIK252" s="64"/>
      <c r="AIL252" s="64"/>
      <c r="AIM252" s="64"/>
      <c r="AIN252" s="64"/>
      <c r="AIO252" s="64"/>
      <c r="AIP252" s="64"/>
      <c r="AIQ252" s="64"/>
      <c r="AIR252" s="64"/>
      <c r="AIS252" s="64"/>
      <c r="AIT252" s="64"/>
      <c r="AIU252" s="64"/>
      <c r="AIV252" s="64"/>
      <c r="AIW252" s="64"/>
      <c r="AIX252" s="64"/>
      <c r="AIY252" s="64"/>
      <c r="AIZ252" s="64"/>
      <c r="AJA252" s="64"/>
      <c r="AJB252" s="64"/>
      <c r="AJC252" s="64"/>
      <c r="AJD252" s="64"/>
      <c r="AJE252" s="64"/>
      <c r="AJF252" s="64"/>
      <c r="AJG252" s="64"/>
      <c r="AJH252" s="64"/>
      <c r="AJI252" s="64"/>
      <c r="AJJ252" s="64"/>
      <c r="AJK252" s="64"/>
      <c r="AJL252" s="64"/>
      <c r="AJM252" s="64"/>
      <c r="AJN252" s="64"/>
      <c r="AJO252" s="64"/>
      <c r="AJP252" s="64"/>
      <c r="AJQ252" s="64"/>
      <c r="AJR252" s="64"/>
      <c r="AJS252" s="64"/>
      <c r="AJT252" s="64"/>
      <c r="AJU252" s="64"/>
      <c r="AJV252" s="64"/>
      <c r="AJW252" s="64"/>
      <c r="AJX252" s="64"/>
      <c r="AJY252" s="64"/>
      <c r="AJZ252" s="64"/>
      <c r="AKA252" s="64"/>
      <c r="AKB252" s="64"/>
      <c r="AKC252" s="64"/>
      <c r="AKD252" s="64"/>
      <c r="AKE252" s="64"/>
      <c r="AKF252" s="64"/>
      <c r="AKG252" s="64"/>
      <c r="AKH252" s="64"/>
      <c r="AKI252" s="64"/>
      <c r="AKJ252" s="64"/>
      <c r="AKK252" s="64"/>
      <c r="AKL252" s="64"/>
      <c r="AKM252" s="64"/>
      <c r="AKN252" s="64"/>
      <c r="AKO252" s="64"/>
      <c r="AKP252" s="64"/>
      <c r="AKQ252" s="64"/>
      <c r="AKR252" s="64"/>
      <c r="AKS252" s="64"/>
      <c r="AKT252" s="64"/>
      <c r="AKU252" s="64"/>
      <c r="AKV252" s="64"/>
      <c r="AKW252" s="64"/>
      <c r="AKX252" s="64"/>
      <c r="AKY252" s="64"/>
      <c r="AKZ252" s="64"/>
      <c r="ALA252" s="64"/>
      <c r="ALB252" s="64"/>
      <c r="ALC252" s="64"/>
      <c r="ALD252" s="64"/>
      <c r="ALE252" s="64"/>
      <c r="ALF252" s="64"/>
      <c r="ALG252" s="64"/>
      <c r="ALH252" s="64"/>
      <c r="ALI252" s="64"/>
      <c r="ALJ252" s="64"/>
      <c r="ALK252" s="64"/>
      <c r="ALL252" s="64"/>
      <c r="ALM252" s="64"/>
      <c r="ALN252" s="64"/>
      <c r="ALO252" s="64"/>
      <c r="ALP252" s="64"/>
      <c r="ALQ252" s="64"/>
      <c r="ALR252" s="64"/>
      <c r="ALS252" s="64"/>
      <c r="ALT252" s="64"/>
      <c r="ALU252" s="64"/>
      <c r="ALV252" s="64"/>
      <c r="ALW252" s="64"/>
      <c r="ALX252" s="64"/>
      <c r="ALY252" s="64"/>
      <c r="ALZ252" s="64"/>
      <c r="AMA252" s="64"/>
      <c r="AMB252" s="64"/>
      <c r="AMC252" s="64"/>
      <c r="AMD252" s="64"/>
      <c r="AME252" s="64"/>
      <c r="AMF252" s="64"/>
      <c r="AMG252" s="64"/>
      <c r="AMH252" s="64"/>
      <c r="AMI252" s="64"/>
      <c r="AMJ252" s="64"/>
    </row>
    <row r="253" spans="1:1024" ht="31.2" customHeight="1" x14ac:dyDescent="0.25">
      <c r="A253" s="55" t="s">
        <v>1182</v>
      </c>
      <c r="B253" s="55" t="s">
        <v>3651</v>
      </c>
      <c r="G253" s="55" t="s">
        <v>3652</v>
      </c>
      <c r="I253" s="55" t="s">
        <v>3652</v>
      </c>
    </row>
    <row r="254" spans="1:1024" ht="31.2" customHeight="1" x14ac:dyDescent="0.25">
      <c r="A254" s="55" t="s">
        <v>925</v>
      </c>
      <c r="B254" s="55" t="s">
        <v>926</v>
      </c>
      <c r="C254" s="55" t="s">
        <v>927</v>
      </c>
      <c r="E254" s="55" t="s">
        <v>928</v>
      </c>
      <c r="AK254" s="55" t="s">
        <v>929</v>
      </c>
      <c r="AL254" s="55" t="s">
        <v>397</v>
      </c>
      <c r="AM254" s="55" t="s">
        <v>301</v>
      </c>
      <c r="AN254" s="55">
        <v>84332</v>
      </c>
    </row>
    <row r="255" spans="1:1024" ht="31.2" customHeight="1" x14ac:dyDescent="0.25">
      <c r="A255" s="60" t="s">
        <v>932</v>
      </c>
      <c r="B255" s="60" t="s">
        <v>933</v>
      </c>
      <c r="E255" s="55" t="s">
        <v>934</v>
      </c>
      <c r="P255" s="60"/>
      <c r="Q255" s="55" t="s">
        <v>333</v>
      </c>
      <c r="Y255" s="60"/>
      <c r="AA255" s="60"/>
      <c r="AB255" s="60"/>
      <c r="AC255" s="60"/>
      <c r="AD255" s="60"/>
      <c r="AE255" s="60"/>
      <c r="AF255" s="60"/>
      <c r="AG255" s="60"/>
      <c r="AK255" s="60"/>
      <c r="AL255" s="71"/>
      <c r="AO255" s="55" t="s">
        <v>935</v>
      </c>
    </row>
    <row r="256" spans="1:1024" ht="31.2" customHeight="1" x14ac:dyDescent="0.25">
      <c r="A256" s="73" t="s">
        <v>512</v>
      </c>
      <c r="B256" s="73" t="s">
        <v>933</v>
      </c>
      <c r="C256" s="73"/>
      <c r="D256" s="73"/>
      <c r="E256" s="73"/>
      <c r="F256" s="73"/>
      <c r="G256" s="73"/>
      <c r="H256" s="73" t="s">
        <v>295</v>
      </c>
      <c r="I256" s="73" t="s">
        <v>371</v>
      </c>
      <c r="J256" s="73"/>
      <c r="K256" s="73"/>
      <c r="L256" s="73"/>
    </row>
    <row r="257" spans="1:40" ht="31.2" customHeight="1" x14ac:dyDescent="0.25">
      <c r="A257" s="55" t="s">
        <v>930</v>
      </c>
      <c r="B257" s="55" t="s">
        <v>931</v>
      </c>
      <c r="O257" s="55" t="s">
        <v>362</v>
      </c>
    </row>
    <row r="258" spans="1:40" ht="31.2" customHeight="1" x14ac:dyDescent="0.25">
      <c r="A258" s="55" t="s">
        <v>936</v>
      </c>
      <c r="B258" s="55" t="s">
        <v>937</v>
      </c>
      <c r="E258" s="55" t="s">
        <v>938</v>
      </c>
      <c r="Y258" s="55" t="s">
        <v>330</v>
      </c>
      <c r="AA258" s="55" t="s">
        <v>330</v>
      </c>
      <c r="AK258" s="55" t="s">
        <v>939</v>
      </c>
      <c r="AL258" s="55" t="s">
        <v>318</v>
      </c>
      <c r="AM258" s="55" t="s">
        <v>301</v>
      </c>
      <c r="AN258" s="55">
        <v>84321</v>
      </c>
    </row>
    <row r="259" spans="1:40" ht="31.2" customHeight="1" x14ac:dyDescent="0.25">
      <c r="A259" s="55" t="s">
        <v>521</v>
      </c>
      <c r="B259" s="55" t="s">
        <v>940</v>
      </c>
      <c r="C259" s="55" t="s">
        <v>941</v>
      </c>
      <c r="E259" s="55" t="s">
        <v>942</v>
      </c>
      <c r="W259" s="55" t="s">
        <v>943</v>
      </c>
      <c r="AC259" s="60"/>
      <c r="AL259" s="55" t="s">
        <v>318</v>
      </c>
      <c r="AM259" s="55" t="s">
        <v>301</v>
      </c>
      <c r="AN259" s="55">
        <v>84321</v>
      </c>
    </row>
    <row r="260" spans="1:40" ht="31.2" customHeight="1" x14ac:dyDescent="0.25">
      <c r="A260" s="55" t="s">
        <v>382</v>
      </c>
      <c r="B260" s="55" t="s">
        <v>940</v>
      </c>
      <c r="C260" s="55" t="s">
        <v>941</v>
      </c>
      <c r="W260" s="55" t="s">
        <v>943</v>
      </c>
      <c r="AC260" s="60"/>
      <c r="AL260" s="55" t="s">
        <v>318</v>
      </c>
      <c r="AM260" s="55" t="s">
        <v>301</v>
      </c>
      <c r="AN260" s="55">
        <v>84321</v>
      </c>
    </row>
    <row r="261" spans="1:40" ht="31.2" customHeight="1" x14ac:dyDescent="0.25">
      <c r="A261" s="55" t="s">
        <v>979</v>
      </c>
      <c r="B261" s="55" t="s">
        <v>3646</v>
      </c>
      <c r="E261" s="55" t="s">
        <v>3647</v>
      </c>
      <c r="F261" s="55" t="s">
        <v>295</v>
      </c>
      <c r="G261" s="55" t="s">
        <v>333</v>
      </c>
    </row>
    <row r="262" spans="1:40" ht="31.2" customHeight="1" x14ac:dyDescent="0.25">
      <c r="A262" s="55" t="s">
        <v>944</v>
      </c>
      <c r="B262" s="55" t="s">
        <v>945</v>
      </c>
      <c r="D262" s="55" t="s">
        <v>946</v>
      </c>
      <c r="E262" s="55" t="s">
        <v>947</v>
      </c>
      <c r="F262" s="55" t="s">
        <v>295</v>
      </c>
      <c r="G262" s="55" t="s">
        <v>333</v>
      </c>
      <c r="M262" s="55" t="s">
        <v>333</v>
      </c>
      <c r="O262" s="55" t="s">
        <v>333</v>
      </c>
      <c r="Q262" s="55" t="s">
        <v>333</v>
      </c>
      <c r="T262" s="55" t="s">
        <v>295</v>
      </c>
      <c r="U262" s="55" t="s">
        <v>311</v>
      </c>
      <c r="W262" s="55" t="s">
        <v>311</v>
      </c>
      <c r="AC262" s="55" t="s">
        <v>292</v>
      </c>
      <c r="AE262" s="55" t="s">
        <v>292</v>
      </c>
      <c r="AH262" s="55" t="s">
        <v>292</v>
      </c>
      <c r="AK262" s="55" t="s">
        <v>948</v>
      </c>
      <c r="AL262" s="55" t="s">
        <v>318</v>
      </c>
      <c r="AM262" s="55" t="s">
        <v>301</v>
      </c>
      <c r="AN262" s="55">
        <v>84321</v>
      </c>
    </row>
    <row r="263" spans="1:40" ht="31.2" customHeight="1" x14ac:dyDescent="0.25">
      <c r="A263" s="55" t="s">
        <v>949</v>
      </c>
      <c r="B263" s="55" t="s">
        <v>945</v>
      </c>
      <c r="C263" s="55" t="s">
        <v>946</v>
      </c>
      <c r="AC263" s="55" t="s">
        <v>292</v>
      </c>
      <c r="AD263" s="55" t="s">
        <v>424</v>
      </c>
      <c r="AE263" s="55" t="s">
        <v>292</v>
      </c>
      <c r="AH263" s="55" t="s">
        <v>292</v>
      </c>
      <c r="AK263" s="55" t="s">
        <v>948</v>
      </c>
      <c r="AL263" s="55" t="s">
        <v>318</v>
      </c>
      <c r="AM263" s="55" t="s">
        <v>301</v>
      </c>
      <c r="AN263" s="55">
        <v>84321</v>
      </c>
    </row>
    <row r="264" spans="1:40" ht="31.2" customHeight="1" x14ac:dyDescent="0.25">
      <c r="A264" s="55" t="s">
        <v>950</v>
      </c>
      <c r="B264" s="55" t="s">
        <v>945</v>
      </c>
      <c r="C264" s="55" t="s">
        <v>946</v>
      </c>
      <c r="AC264" s="55" t="s">
        <v>292</v>
      </c>
      <c r="AD264" s="55" t="s">
        <v>424</v>
      </c>
      <c r="AK264" s="55" t="s">
        <v>948</v>
      </c>
      <c r="AL264" s="55" t="s">
        <v>318</v>
      </c>
      <c r="AM264" s="55" t="s">
        <v>301</v>
      </c>
      <c r="AN264" s="55">
        <v>84321</v>
      </c>
    </row>
    <row r="265" spans="1:40" ht="31.2" customHeight="1" x14ac:dyDescent="0.3">
      <c r="A265" s="60" t="s">
        <v>3695</v>
      </c>
      <c r="B265" s="60" t="s">
        <v>3696</v>
      </c>
      <c r="E265" s="222" t="s">
        <v>3697</v>
      </c>
      <c r="G265" s="55" t="s">
        <v>344</v>
      </c>
      <c r="P265" s="60"/>
      <c r="Q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K265" s="60"/>
      <c r="AL265" s="71"/>
    </row>
    <row r="266" spans="1:40" ht="31.2" customHeight="1" x14ac:dyDescent="0.25">
      <c r="A266" s="60" t="s">
        <v>3657</v>
      </c>
      <c r="B266" s="60" t="s">
        <v>3658</v>
      </c>
      <c r="E266" s="220" t="s">
        <v>3659</v>
      </c>
      <c r="G266" s="55" t="s">
        <v>3645</v>
      </c>
      <c r="P266" s="60"/>
      <c r="Q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K266" s="60"/>
      <c r="AL266" s="71"/>
    </row>
    <row r="267" spans="1:40" ht="31.2" customHeight="1" x14ac:dyDescent="0.25">
      <c r="A267" s="55" t="s">
        <v>951</v>
      </c>
      <c r="B267" s="55" t="s">
        <v>952</v>
      </c>
      <c r="E267" s="55" t="s">
        <v>953</v>
      </c>
      <c r="Y267" s="55" t="s">
        <v>510</v>
      </c>
    </row>
    <row r="268" spans="1:40" ht="31.2" customHeight="1" x14ac:dyDescent="0.25">
      <c r="A268" s="55" t="s">
        <v>962</v>
      </c>
      <c r="B268" s="55" t="s">
        <v>955</v>
      </c>
      <c r="M268" s="55" t="s">
        <v>292</v>
      </c>
    </row>
    <row r="269" spans="1:40" ht="31.2" customHeight="1" x14ac:dyDescent="0.25">
      <c r="A269" s="55" t="s">
        <v>954</v>
      </c>
      <c r="B269" s="55" t="s">
        <v>955</v>
      </c>
      <c r="AH269" s="55" t="s">
        <v>510</v>
      </c>
      <c r="AI269" s="55" t="s">
        <v>337</v>
      </c>
      <c r="AK269" s="55" t="s">
        <v>956</v>
      </c>
      <c r="AL269" s="55" t="s">
        <v>318</v>
      </c>
      <c r="AM269" s="55" t="s">
        <v>301</v>
      </c>
      <c r="AN269" s="55">
        <v>84321</v>
      </c>
    </row>
    <row r="270" spans="1:40" ht="31.2" customHeight="1" x14ac:dyDescent="0.25">
      <c r="A270" s="55" t="s">
        <v>954</v>
      </c>
      <c r="B270" s="55" t="s">
        <v>955</v>
      </c>
      <c r="M270" s="55" t="s">
        <v>292</v>
      </c>
    </row>
    <row r="271" spans="1:40" ht="31.2" customHeight="1" x14ac:dyDescent="0.25">
      <c r="A271" s="55" t="s">
        <v>957</v>
      </c>
      <c r="B271" s="55" t="s">
        <v>955</v>
      </c>
      <c r="C271" s="55" t="s">
        <v>958</v>
      </c>
      <c r="E271" s="55" t="s">
        <v>959</v>
      </c>
      <c r="Z271" s="55" t="s">
        <v>295</v>
      </c>
      <c r="AA271" s="55" t="s">
        <v>333</v>
      </c>
      <c r="AB271" s="55" t="s">
        <v>295</v>
      </c>
      <c r="AC271" s="55" t="s">
        <v>333</v>
      </c>
      <c r="AE271" s="55" t="s">
        <v>333</v>
      </c>
      <c r="AH271" s="55" t="s">
        <v>333</v>
      </c>
      <c r="AK271" s="55" t="s">
        <v>960</v>
      </c>
      <c r="AL271" s="55" t="s">
        <v>318</v>
      </c>
      <c r="AM271" s="55" t="s">
        <v>301</v>
      </c>
      <c r="AN271" s="55" t="s">
        <v>961</v>
      </c>
    </row>
    <row r="272" spans="1:40" ht="31.2" customHeight="1" x14ac:dyDescent="0.25">
      <c r="A272" s="55" t="s">
        <v>963</v>
      </c>
      <c r="B272" s="55" t="s">
        <v>964</v>
      </c>
      <c r="D272" s="55" t="s">
        <v>965</v>
      </c>
      <c r="E272" s="55" t="s">
        <v>966</v>
      </c>
      <c r="AK272" s="55" t="s">
        <v>967</v>
      </c>
      <c r="AL272" s="55" t="s">
        <v>318</v>
      </c>
      <c r="AM272" s="55" t="s">
        <v>301</v>
      </c>
      <c r="AN272" s="55">
        <v>84321</v>
      </c>
    </row>
    <row r="273" spans="1:46" ht="31.2" customHeight="1" x14ac:dyDescent="0.25">
      <c r="A273" s="55" t="s">
        <v>505</v>
      </c>
      <c r="B273" s="55" t="s">
        <v>968</v>
      </c>
      <c r="D273" s="55" t="s">
        <v>969</v>
      </c>
      <c r="O273" s="55" t="s">
        <v>344</v>
      </c>
      <c r="AK273" s="55" t="s">
        <v>970</v>
      </c>
    </row>
    <row r="274" spans="1:46" ht="31.2" customHeight="1" x14ac:dyDescent="0.25">
      <c r="A274" s="60" t="s">
        <v>3668</v>
      </c>
      <c r="B274" s="60" t="s">
        <v>3669</v>
      </c>
      <c r="E274" s="220" t="s">
        <v>3671</v>
      </c>
      <c r="G274" s="55" t="s">
        <v>333</v>
      </c>
      <c r="P274" s="60"/>
      <c r="Q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K274" s="60"/>
      <c r="AL274" s="71"/>
    </row>
    <row r="275" spans="1:46" ht="31.2" customHeight="1" x14ac:dyDescent="0.25">
      <c r="A275" s="55" t="s">
        <v>979</v>
      </c>
      <c r="B275" s="55" t="s">
        <v>980</v>
      </c>
      <c r="M275" s="55" t="s">
        <v>324</v>
      </c>
    </row>
    <row r="276" spans="1:46" ht="31.2" customHeight="1" x14ac:dyDescent="0.25">
      <c r="A276" s="55" t="s">
        <v>971</v>
      </c>
      <c r="B276" s="55" t="s">
        <v>972</v>
      </c>
      <c r="E276" s="55" t="s">
        <v>973</v>
      </c>
    </row>
    <row r="277" spans="1:46" ht="31.2" customHeight="1" x14ac:dyDescent="0.25">
      <c r="A277" s="55" t="s">
        <v>436</v>
      </c>
      <c r="B277" s="55" t="s">
        <v>974</v>
      </c>
      <c r="AH277" s="55" t="s">
        <v>292</v>
      </c>
      <c r="AI277" s="55" t="s">
        <v>337</v>
      </c>
      <c r="AM277" s="55" t="s">
        <v>301</v>
      </c>
    </row>
    <row r="278" spans="1:46" ht="31.2" customHeight="1" x14ac:dyDescent="0.25">
      <c r="A278" s="55" t="s">
        <v>975</v>
      </c>
      <c r="B278" s="55" t="s">
        <v>976</v>
      </c>
      <c r="C278" s="55" t="s">
        <v>977</v>
      </c>
      <c r="AA278" s="55" t="s">
        <v>324</v>
      </c>
      <c r="AC278" s="55" t="s">
        <v>324</v>
      </c>
      <c r="AE278" s="55" t="s">
        <v>324</v>
      </c>
      <c r="AK278" s="55" t="s">
        <v>978</v>
      </c>
      <c r="AL278" s="55" t="s">
        <v>318</v>
      </c>
      <c r="AM278" s="55" t="s">
        <v>301</v>
      </c>
      <c r="AN278" s="55">
        <v>84321</v>
      </c>
    </row>
    <row r="279" spans="1:46" ht="31.2" customHeight="1" x14ac:dyDescent="0.25">
      <c r="A279" s="55" t="s">
        <v>981</v>
      </c>
      <c r="B279" s="55" t="s">
        <v>982</v>
      </c>
      <c r="C279" s="55" t="s">
        <v>983</v>
      </c>
      <c r="O279" s="55" t="s">
        <v>362</v>
      </c>
      <c r="AE279" s="55" t="s">
        <v>985</v>
      </c>
      <c r="AH279" s="55" t="s">
        <v>333</v>
      </c>
      <c r="AI279" s="55" t="s">
        <v>498</v>
      </c>
      <c r="AK279" s="55" t="s">
        <v>984</v>
      </c>
      <c r="AL279" s="55" t="s">
        <v>318</v>
      </c>
      <c r="AM279" s="55" t="s">
        <v>301</v>
      </c>
      <c r="AN279" s="55">
        <v>84321</v>
      </c>
    </row>
    <row r="280" spans="1:46" ht="31.2" customHeight="1" x14ac:dyDescent="0.25">
      <c r="A280" s="55" t="s">
        <v>657</v>
      </c>
      <c r="B280" s="55" t="s">
        <v>986</v>
      </c>
      <c r="C280" s="55" t="s">
        <v>987</v>
      </c>
      <c r="Y280" s="55" t="s">
        <v>344</v>
      </c>
      <c r="AB280" s="55" t="s">
        <v>295</v>
      </c>
      <c r="AC280" s="55" t="s">
        <v>510</v>
      </c>
      <c r="AE280" s="55" t="s">
        <v>510</v>
      </c>
      <c r="AF280" s="55" t="s">
        <v>295</v>
      </c>
      <c r="AK280" s="55" t="s">
        <v>988</v>
      </c>
      <c r="AL280" s="55" t="s">
        <v>318</v>
      </c>
      <c r="AM280" s="55" t="s">
        <v>301</v>
      </c>
      <c r="AN280" s="55">
        <v>84321</v>
      </c>
    </row>
    <row r="281" spans="1:46" ht="31.2" customHeight="1" x14ac:dyDescent="0.25">
      <c r="A281" s="55" t="s">
        <v>303</v>
      </c>
      <c r="B281" s="55" t="s">
        <v>1004</v>
      </c>
      <c r="D281" s="55" t="s">
        <v>1005</v>
      </c>
      <c r="E281" s="55" t="s">
        <v>1006</v>
      </c>
      <c r="L281" s="55" t="s">
        <v>295</v>
      </c>
      <c r="M281" s="55" t="s">
        <v>395</v>
      </c>
    </row>
    <row r="282" spans="1:46" ht="31.2" customHeight="1" x14ac:dyDescent="0.25">
      <c r="A282" s="60" t="s">
        <v>711</v>
      </c>
      <c r="B282" s="60" t="s">
        <v>3660</v>
      </c>
      <c r="E282" s="220" t="s">
        <v>3661</v>
      </c>
      <c r="G282" s="55" t="s">
        <v>3645</v>
      </c>
    </row>
    <row r="283" spans="1:46" ht="31.2" customHeight="1" x14ac:dyDescent="0.25">
      <c r="A283" s="55" t="s">
        <v>398</v>
      </c>
      <c r="B283" s="55" t="s">
        <v>989</v>
      </c>
      <c r="AH283" s="55" t="s">
        <v>292</v>
      </c>
      <c r="AI283" s="55" t="s">
        <v>337</v>
      </c>
      <c r="AM283" s="55" t="s">
        <v>301</v>
      </c>
    </row>
    <row r="284" spans="1:46" ht="31.2" customHeight="1" x14ac:dyDescent="0.25">
      <c r="A284" s="55" t="s">
        <v>990</v>
      </c>
      <c r="B284" s="55" t="s">
        <v>989</v>
      </c>
      <c r="AC284" s="55" t="s">
        <v>292</v>
      </c>
      <c r="AH284" s="55" t="s">
        <v>292</v>
      </c>
      <c r="AI284" s="55" t="s">
        <v>337</v>
      </c>
      <c r="AM284" s="55" t="s">
        <v>301</v>
      </c>
    </row>
    <row r="285" spans="1:46" ht="31.2" customHeight="1" x14ac:dyDescent="0.25">
      <c r="A285" s="55" t="s">
        <v>732</v>
      </c>
      <c r="B285" s="55" t="s">
        <v>989</v>
      </c>
      <c r="AC285" s="55" t="s">
        <v>292</v>
      </c>
      <c r="AH285" s="55" t="s">
        <v>292</v>
      </c>
      <c r="AI285" s="55" t="s">
        <v>337</v>
      </c>
      <c r="AM285" s="55" t="s">
        <v>301</v>
      </c>
    </row>
    <row r="286" spans="1:46" ht="31.2" customHeight="1" x14ac:dyDescent="0.25">
      <c r="A286" s="55" t="s">
        <v>991</v>
      </c>
      <c r="B286" s="55" t="s">
        <v>989</v>
      </c>
      <c r="AC286" s="55" t="s">
        <v>292</v>
      </c>
      <c r="AH286" s="55" t="s">
        <v>292</v>
      </c>
      <c r="AI286" s="55" t="s">
        <v>337</v>
      </c>
      <c r="AM286" s="55" t="s">
        <v>301</v>
      </c>
      <c r="AT286" s="59"/>
    </row>
    <row r="287" spans="1:46" ht="31.2" customHeight="1" x14ac:dyDescent="0.3">
      <c r="A287" s="60" t="s">
        <v>3717</v>
      </c>
      <c r="B287" s="60" t="s">
        <v>3718</v>
      </c>
      <c r="E287" s="222" t="s">
        <v>3719</v>
      </c>
      <c r="G287" s="55" t="s">
        <v>344</v>
      </c>
      <c r="P287" s="60"/>
      <c r="Q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K287" s="60"/>
      <c r="AL287" s="71"/>
    </row>
    <row r="288" spans="1:46" ht="31.2" customHeight="1" x14ac:dyDescent="0.3">
      <c r="A288" s="60" t="s">
        <v>3715</v>
      </c>
      <c r="B288" s="60" t="s">
        <v>3718</v>
      </c>
      <c r="E288" s="222" t="s">
        <v>3719</v>
      </c>
      <c r="G288" s="55" t="s">
        <v>344</v>
      </c>
      <c r="P288" s="60"/>
      <c r="Q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K288" s="60"/>
      <c r="AL288" s="71"/>
    </row>
    <row r="289" spans="1:40" ht="31.2" customHeight="1" x14ac:dyDescent="0.3">
      <c r="A289" s="60" t="s">
        <v>925</v>
      </c>
      <c r="B289" s="60" t="s">
        <v>3718</v>
      </c>
      <c r="E289" s="222" t="s">
        <v>3719</v>
      </c>
      <c r="G289" s="55" t="s">
        <v>344</v>
      </c>
      <c r="P289" s="60"/>
      <c r="Q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K289" s="60"/>
      <c r="AL289" s="71"/>
    </row>
    <row r="290" spans="1:40" ht="31.2" customHeight="1" x14ac:dyDescent="0.3">
      <c r="A290" s="60" t="s">
        <v>3716</v>
      </c>
      <c r="B290" s="60" t="s">
        <v>3718</v>
      </c>
      <c r="E290" s="222" t="s">
        <v>3719</v>
      </c>
      <c r="G290" s="55" t="s">
        <v>344</v>
      </c>
      <c r="P290" s="60"/>
      <c r="Q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K290" s="60"/>
      <c r="AL290" s="71"/>
    </row>
    <row r="291" spans="1:40" ht="31.2" customHeight="1" x14ac:dyDescent="0.25">
      <c r="A291" s="60" t="s">
        <v>735</v>
      </c>
      <c r="B291" s="60" t="s">
        <v>3655</v>
      </c>
      <c r="G291" s="55" t="s">
        <v>298</v>
      </c>
      <c r="P291" s="60"/>
      <c r="Q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K291" s="60"/>
      <c r="AL291" s="71"/>
    </row>
    <row r="292" spans="1:40" ht="31.2" customHeight="1" x14ac:dyDescent="0.25">
      <c r="A292" s="60" t="s">
        <v>3675</v>
      </c>
      <c r="B292" s="60" t="s">
        <v>3676</v>
      </c>
      <c r="E292" s="55" t="s">
        <v>3677</v>
      </c>
      <c r="G292" s="55" t="s">
        <v>344</v>
      </c>
      <c r="P292" s="60"/>
      <c r="Q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K292" s="60"/>
      <c r="AL292" s="71"/>
    </row>
    <row r="293" spans="1:40" ht="31.2" customHeight="1" x14ac:dyDescent="0.25">
      <c r="A293" s="73" t="s">
        <v>642</v>
      </c>
      <c r="B293" s="73" t="s">
        <v>1177</v>
      </c>
      <c r="C293" s="73"/>
      <c r="D293" s="73"/>
      <c r="E293" s="73"/>
      <c r="F293" s="73"/>
      <c r="G293" s="73"/>
      <c r="H293" s="73"/>
      <c r="I293" s="73" t="s">
        <v>333</v>
      </c>
      <c r="J293" s="73"/>
      <c r="K293" s="73" t="s">
        <v>324</v>
      </c>
      <c r="L293" s="73"/>
    </row>
    <row r="294" spans="1:40" ht="31.2" customHeight="1" x14ac:dyDescent="0.25">
      <c r="A294" s="73" t="s">
        <v>1182</v>
      </c>
      <c r="B294" s="73" t="s">
        <v>1183</v>
      </c>
      <c r="C294" s="73"/>
      <c r="D294" s="73"/>
      <c r="E294" s="73"/>
      <c r="F294" s="73"/>
      <c r="G294" s="73"/>
      <c r="H294" s="73"/>
      <c r="I294" s="73"/>
      <c r="J294" s="73"/>
      <c r="K294" s="73" t="s">
        <v>395</v>
      </c>
      <c r="L294" s="73"/>
    </row>
    <row r="295" spans="1:40" ht="31.2" customHeight="1" x14ac:dyDescent="0.3">
      <c r="A295" s="60" t="s">
        <v>3721</v>
      </c>
      <c r="B295" s="60" t="s">
        <v>3723</v>
      </c>
      <c r="E295" s="222" t="s">
        <v>3725</v>
      </c>
      <c r="G295" s="55" t="s">
        <v>344</v>
      </c>
      <c r="P295" s="60"/>
      <c r="Q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K295" s="60"/>
      <c r="AL295" s="71"/>
    </row>
    <row r="296" spans="1:40" ht="31.2" customHeight="1" x14ac:dyDescent="0.25">
      <c r="A296" s="55" t="s">
        <v>552</v>
      </c>
      <c r="B296" s="55" t="s">
        <v>992</v>
      </c>
      <c r="C296" s="55" t="s">
        <v>993</v>
      </c>
      <c r="E296" s="55" t="s">
        <v>994</v>
      </c>
      <c r="Q296" s="55" t="s">
        <v>324</v>
      </c>
      <c r="S296" s="55" t="s">
        <v>362</v>
      </c>
      <c r="AA296" s="55" t="s">
        <v>403</v>
      </c>
      <c r="AE296" s="55" t="s">
        <v>284</v>
      </c>
      <c r="AH296" s="55" t="s">
        <v>284</v>
      </c>
      <c r="AK296" s="55" t="s">
        <v>995</v>
      </c>
      <c r="AL296" s="55" t="s">
        <v>318</v>
      </c>
      <c r="AM296" s="55" t="s">
        <v>301</v>
      </c>
      <c r="AN296" s="55">
        <v>84341</v>
      </c>
    </row>
    <row r="297" spans="1:40" ht="31.2" customHeight="1" x14ac:dyDescent="0.25">
      <c r="A297" s="55" t="s">
        <v>552</v>
      </c>
      <c r="B297" s="55" t="s">
        <v>996</v>
      </c>
      <c r="Q297" s="55" t="s">
        <v>324</v>
      </c>
      <c r="S297" s="55" t="s">
        <v>362</v>
      </c>
    </row>
    <row r="298" spans="1:40" ht="31.2" customHeight="1" x14ac:dyDescent="0.25">
      <c r="A298" s="55" t="s">
        <v>552</v>
      </c>
      <c r="B298" s="55" t="s">
        <v>997</v>
      </c>
      <c r="Q298" s="55" t="s">
        <v>324</v>
      </c>
      <c r="S298" s="55" t="s">
        <v>362</v>
      </c>
    </row>
    <row r="299" spans="1:40" ht="31.2" customHeight="1" x14ac:dyDescent="0.25">
      <c r="A299" s="55" t="s">
        <v>552</v>
      </c>
      <c r="B299" s="55" t="s">
        <v>998</v>
      </c>
      <c r="Q299" s="55" t="s">
        <v>324</v>
      </c>
      <c r="S299" s="55" t="s">
        <v>362</v>
      </c>
    </row>
    <row r="300" spans="1:40" ht="31.2" customHeight="1" x14ac:dyDescent="0.25">
      <c r="A300" s="55" t="s">
        <v>552</v>
      </c>
      <c r="B300" s="55" t="s">
        <v>999</v>
      </c>
      <c r="Q300" s="55" t="s">
        <v>324</v>
      </c>
    </row>
    <row r="301" spans="1:40" ht="31.2" customHeight="1" x14ac:dyDescent="0.25">
      <c r="A301" s="55" t="s">
        <v>552</v>
      </c>
      <c r="B301" s="55" t="s">
        <v>999</v>
      </c>
      <c r="S301" s="55" t="s">
        <v>362</v>
      </c>
    </row>
    <row r="302" spans="1:40" ht="31.2" customHeight="1" x14ac:dyDescent="0.25">
      <c r="A302" s="55" t="s">
        <v>552</v>
      </c>
      <c r="B302" s="55" t="s">
        <v>1000</v>
      </c>
      <c r="S302" s="55" t="s">
        <v>362</v>
      </c>
    </row>
    <row r="303" spans="1:40" ht="31.2" customHeight="1" x14ac:dyDescent="0.25">
      <c r="A303" s="55" t="s">
        <v>309</v>
      </c>
      <c r="B303" s="55" t="s">
        <v>1001</v>
      </c>
      <c r="E303" s="55" t="s">
        <v>1002</v>
      </c>
      <c r="Y303" s="55" t="s">
        <v>362</v>
      </c>
      <c r="AH303" s="55" t="s">
        <v>362</v>
      </c>
      <c r="AI303" s="55" t="s">
        <v>319</v>
      </c>
      <c r="AK303" s="55" t="s">
        <v>1003</v>
      </c>
      <c r="AL303" s="55" t="s">
        <v>318</v>
      </c>
      <c r="AM303" s="55" t="s">
        <v>301</v>
      </c>
      <c r="AN303" s="55">
        <v>84321</v>
      </c>
    </row>
    <row r="304" spans="1:40" ht="31.2" customHeight="1" x14ac:dyDescent="0.25">
      <c r="A304" s="55" t="s">
        <v>1007</v>
      </c>
      <c r="B304" s="55" t="s">
        <v>1008</v>
      </c>
      <c r="E304" s="55" t="s">
        <v>1009</v>
      </c>
      <c r="G304" s="55" t="s">
        <v>344</v>
      </c>
      <c r="H304" s="55" t="s">
        <v>295</v>
      </c>
      <c r="I304" s="55" t="s">
        <v>344</v>
      </c>
      <c r="L304" s="55" t="s">
        <v>295</v>
      </c>
      <c r="M304" s="55" t="s">
        <v>344</v>
      </c>
      <c r="O304" s="55" t="s">
        <v>344</v>
      </c>
      <c r="Q304" s="55" t="s">
        <v>344</v>
      </c>
      <c r="S304" s="55" t="s">
        <v>344</v>
      </c>
      <c r="AK304" s="55" t="s">
        <v>1010</v>
      </c>
      <c r="AL304" s="55" t="s">
        <v>318</v>
      </c>
      <c r="AM304" s="55" t="s">
        <v>301</v>
      </c>
      <c r="AN304" s="55">
        <v>84321</v>
      </c>
    </row>
    <row r="305" spans="1:45" ht="31.2" customHeight="1" x14ac:dyDescent="0.25">
      <c r="A305" s="73" t="s">
        <v>1187</v>
      </c>
      <c r="B305" s="73" t="s">
        <v>1012</v>
      </c>
      <c r="C305" s="73"/>
      <c r="D305" s="73"/>
      <c r="E305" s="73"/>
      <c r="F305" s="73"/>
      <c r="G305" s="73" t="s">
        <v>362</v>
      </c>
      <c r="H305" s="73"/>
      <c r="I305" s="73"/>
      <c r="J305" s="73"/>
      <c r="K305" s="73" t="s">
        <v>362</v>
      </c>
      <c r="L305" s="73"/>
    </row>
    <row r="306" spans="1:45" ht="31.2" customHeight="1" x14ac:dyDescent="0.25">
      <c r="A306" s="55" t="s">
        <v>1011</v>
      </c>
      <c r="B306" s="55" t="s">
        <v>1012</v>
      </c>
      <c r="AO306" s="55" t="s">
        <v>826</v>
      </c>
    </row>
    <row r="307" spans="1:45" ht="31.2" customHeight="1" x14ac:dyDescent="0.25">
      <c r="A307" s="55" t="s">
        <v>611</v>
      </c>
      <c r="B307" s="55" t="s">
        <v>1012</v>
      </c>
      <c r="D307" s="68" t="s">
        <v>1013</v>
      </c>
      <c r="E307" s="68" t="s">
        <v>1014</v>
      </c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T307" s="68"/>
      <c r="U307" s="55" t="s">
        <v>362</v>
      </c>
      <c r="Y307" s="55" t="s">
        <v>362</v>
      </c>
      <c r="AC307" s="60" t="s">
        <v>362</v>
      </c>
      <c r="AE307" s="60" t="s">
        <v>362</v>
      </c>
      <c r="AH307" s="55" t="s">
        <v>362</v>
      </c>
      <c r="AI307" s="55" t="s">
        <v>319</v>
      </c>
      <c r="AJ307" s="68" t="s">
        <v>1015</v>
      </c>
      <c r="AK307" s="55" t="s">
        <v>1016</v>
      </c>
      <c r="AL307" s="55" t="s">
        <v>343</v>
      </c>
      <c r="AM307" s="55" t="s">
        <v>301</v>
      </c>
      <c r="AN307" s="55">
        <v>84326</v>
      </c>
    </row>
    <row r="308" spans="1:45" ht="31.2" customHeight="1" x14ac:dyDescent="0.25">
      <c r="A308" s="55" t="s">
        <v>1017</v>
      </c>
      <c r="B308" s="55" t="s">
        <v>1012</v>
      </c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 t="s">
        <v>362</v>
      </c>
      <c r="T308" s="68"/>
      <c r="AC308" s="60"/>
      <c r="AE308" s="60"/>
      <c r="AJ308" s="68"/>
    </row>
    <row r="309" spans="1:45" ht="31.2" customHeight="1" x14ac:dyDescent="0.25">
      <c r="A309" s="55" t="s">
        <v>869</v>
      </c>
      <c r="B309" s="55" t="s">
        <v>1032</v>
      </c>
      <c r="E309" s="61" t="s">
        <v>1033</v>
      </c>
      <c r="F309" s="61"/>
      <c r="G309" s="61" t="s">
        <v>344</v>
      </c>
      <c r="H309" s="61"/>
      <c r="I309" s="61"/>
      <c r="J309" s="61"/>
      <c r="K309" s="61"/>
      <c r="M309" s="55" t="s">
        <v>344</v>
      </c>
    </row>
    <row r="310" spans="1:45" ht="31.2" customHeight="1" x14ac:dyDescent="0.25">
      <c r="A310" s="55" t="s">
        <v>1040</v>
      </c>
      <c r="B310" s="55" t="s">
        <v>1041</v>
      </c>
      <c r="O310" s="55" t="s">
        <v>287</v>
      </c>
    </row>
    <row r="311" spans="1:45" ht="31.2" customHeight="1" x14ac:dyDescent="0.25">
      <c r="A311" s="55" t="s">
        <v>1018</v>
      </c>
      <c r="B311" s="55" t="s">
        <v>1019</v>
      </c>
      <c r="C311" s="55" t="s">
        <v>1020</v>
      </c>
      <c r="AE311" s="55" t="s">
        <v>1022</v>
      </c>
      <c r="AH311" s="55" t="s">
        <v>333</v>
      </c>
      <c r="AI311" s="55" t="s">
        <v>516</v>
      </c>
      <c r="AK311" s="55" t="s">
        <v>1021</v>
      </c>
      <c r="AL311" s="55" t="s">
        <v>822</v>
      </c>
      <c r="AM311" s="55" t="s">
        <v>301</v>
      </c>
      <c r="AN311" s="55">
        <v>84321</v>
      </c>
    </row>
    <row r="312" spans="1:45" ht="31.2" customHeight="1" x14ac:dyDescent="0.25">
      <c r="A312" s="60" t="s">
        <v>3662</v>
      </c>
      <c r="B312" s="60" t="s">
        <v>3663</v>
      </c>
      <c r="G312" s="55" t="s">
        <v>362</v>
      </c>
      <c r="P312" s="60"/>
      <c r="Q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K312" s="60"/>
      <c r="AL312" s="71"/>
    </row>
    <row r="313" spans="1:45" ht="31.2" customHeight="1" x14ac:dyDescent="0.25">
      <c r="A313" s="55" t="s">
        <v>990</v>
      </c>
      <c r="B313" s="55" t="s">
        <v>1023</v>
      </c>
      <c r="D313" s="55" t="s">
        <v>1024</v>
      </c>
      <c r="AK313" s="55" t="s">
        <v>1025</v>
      </c>
      <c r="AL313" s="55" t="s">
        <v>318</v>
      </c>
      <c r="AM313" s="55" t="s">
        <v>301</v>
      </c>
      <c r="AN313" s="55">
        <v>84321</v>
      </c>
    </row>
    <row r="314" spans="1:45" ht="31.2" customHeight="1" x14ac:dyDescent="0.25">
      <c r="A314" s="73" t="s">
        <v>1179</v>
      </c>
      <c r="B314" s="73" t="s">
        <v>1180</v>
      </c>
      <c r="C314" s="73"/>
      <c r="D314" s="73"/>
      <c r="E314" s="73"/>
      <c r="F314" s="73"/>
      <c r="G314" s="73"/>
      <c r="H314" s="73"/>
      <c r="I314" s="73"/>
      <c r="J314" s="73"/>
      <c r="K314" s="73" t="s">
        <v>395</v>
      </c>
      <c r="L314" s="73"/>
    </row>
    <row r="315" spans="1:45" ht="31.2" customHeight="1" x14ac:dyDescent="0.25">
      <c r="A315" s="55" t="s">
        <v>1035</v>
      </c>
      <c r="B315" s="55" t="s">
        <v>1034</v>
      </c>
      <c r="M315" s="55" t="s">
        <v>291</v>
      </c>
    </row>
    <row r="316" spans="1:45" ht="31.2" customHeight="1" x14ac:dyDescent="0.25">
      <c r="A316" s="55" t="s">
        <v>350</v>
      </c>
      <c r="B316" s="55" t="s">
        <v>1034</v>
      </c>
      <c r="M316" s="55" t="s">
        <v>291</v>
      </c>
    </row>
    <row r="317" spans="1:45" ht="31.2" customHeight="1" x14ac:dyDescent="0.25">
      <c r="A317" s="55" t="s">
        <v>1036</v>
      </c>
      <c r="B317" s="55" t="s">
        <v>1034</v>
      </c>
      <c r="M317" s="55" t="s">
        <v>291</v>
      </c>
    </row>
    <row r="318" spans="1:45" ht="31.2" customHeight="1" x14ac:dyDescent="0.25">
      <c r="A318" s="55" t="s">
        <v>632</v>
      </c>
      <c r="B318" s="55" t="s">
        <v>1034</v>
      </c>
      <c r="M318" s="55" t="s">
        <v>291</v>
      </c>
    </row>
    <row r="319" spans="1:45" ht="31.2" customHeight="1" x14ac:dyDescent="0.25">
      <c r="A319" s="55" t="s">
        <v>1026</v>
      </c>
      <c r="B319" s="55" t="s">
        <v>1027</v>
      </c>
      <c r="C319" s="55" t="s">
        <v>1028</v>
      </c>
      <c r="E319" s="55" t="s">
        <v>1029</v>
      </c>
      <c r="S319" s="55" t="s">
        <v>333</v>
      </c>
      <c r="W319" s="55" t="s">
        <v>291</v>
      </c>
      <c r="AA319" s="55" t="s">
        <v>291</v>
      </c>
      <c r="AC319" s="55" t="s">
        <v>291</v>
      </c>
      <c r="AE319" s="55" t="s">
        <v>291</v>
      </c>
      <c r="AH319" s="55" t="s">
        <v>1031</v>
      </c>
      <c r="AK319" s="55" t="s">
        <v>1030</v>
      </c>
      <c r="AL319" s="55" t="s">
        <v>318</v>
      </c>
      <c r="AM319" s="55" t="s">
        <v>301</v>
      </c>
      <c r="AN319" s="55">
        <v>84321</v>
      </c>
    </row>
    <row r="320" spans="1:45" ht="31.2" customHeight="1" x14ac:dyDescent="0.25">
      <c r="A320" s="55" t="s">
        <v>735</v>
      </c>
      <c r="B320" s="55" t="s">
        <v>1027</v>
      </c>
      <c r="D320" s="55" t="s">
        <v>1037</v>
      </c>
      <c r="E320" s="55" t="s">
        <v>1038</v>
      </c>
      <c r="F320" s="55" t="s">
        <v>295</v>
      </c>
      <c r="G320" s="55" t="s">
        <v>333</v>
      </c>
      <c r="H320" s="55" t="s">
        <v>295</v>
      </c>
      <c r="I320" s="55" t="s">
        <v>333</v>
      </c>
      <c r="J320" s="55" t="s">
        <v>295</v>
      </c>
      <c r="K320" s="55" t="s">
        <v>333</v>
      </c>
      <c r="O320" s="55" t="s">
        <v>333</v>
      </c>
      <c r="S320" s="55" t="s">
        <v>371</v>
      </c>
      <c r="T320" s="55" t="s">
        <v>295</v>
      </c>
      <c r="U320" s="55" t="s">
        <v>311</v>
      </c>
      <c r="W320" s="55" t="s">
        <v>311</v>
      </c>
      <c r="AC320" s="55" t="s">
        <v>292</v>
      </c>
      <c r="AE320" s="55" t="s">
        <v>292</v>
      </c>
      <c r="AK320" s="55" t="s">
        <v>948</v>
      </c>
      <c r="AL320" s="55" t="s">
        <v>318</v>
      </c>
      <c r="AM320" s="55" t="s">
        <v>301</v>
      </c>
      <c r="AN320" s="55">
        <v>84321</v>
      </c>
      <c r="AP320" s="59"/>
      <c r="AQ320" s="59"/>
      <c r="AR320" s="59"/>
      <c r="AS320" s="59"/>
    </row>
    <row r="321" spans="1:40" ht="31.2" customHeight="1" x14ac:dyDescent="0.25">
      <c r="A321" s="55" t="s">
        <v>420</v>
      </c>
      <c r="B321" s="55" t="s">
        <v>1027</v>
      </c>
      <c r="C321" s="55" t="s">
        <v>1028</v>
      </c>
      <c r="E321" s="55" t="s">
        <v>1039</v>
      </c>
      <c r="S321" s="55" t="s">
        <v>333</v>
      </c>
      <c r="W321" s="55" t="s">
        <v>291</v>
      </c>
      <c r="AA321" s="55" t="s">
        <v>291</v>
      </c>
      <c r="AC321" s="55" t="s">
        <v>291</v>
      </c>
      <c r="AE321" s="55" t="s">
        <v>291</v>
      </c>
      <c r="AH321" s="55" t="s">
        <v>1031</v>
      </c>
      <c r="AK321" s="55" t="s">
        <v>1030</v>
      </c>
      <c r="AL321" s="55" t="s">
        <v>318</v>
      </c>
      <c r="AM321" s="55" t="s">
        <v>301</v>
      </c>
      <c r="AN321" s="55">
        <v>84321</v>
      </c>
    </row>
    <row r="322" spans="1:40" ht="31.2" customHeight="1" x14ac:dyDescent="0.25">
      <c r="A322" s="55" t="s">
        <v>1045</v>
      </c>
      <c r="B322" s="55" t="s">
        <v>1046</v>
      </c>
      <c r="D322" s="55" t="s">
        <v>1047</v>
      </c>
      <c r="E322" s="61" t="s">
        <v>1048</v>
      </c>
      <c r="F322" s="61"/>
      <c r="G322" s="61"/>
      <c r="H322" s="61"/>
      <c r="I322" s="61"/>
      <c r="J322" s="61"/>
      <c r="K322" s="61"/>
      <c r="M322" s="55" t="s">
        <v>284</v>
      </c>
    </row>
    <row r="323" spans="1:40" ht="31.2" customHeight="1" x14ac:dyDescent="0.25">
      <c r="A323" s="55" t="s">
        <v>1042</v>
      </c>
      <c r="B323" s="55" t="s">
        <v>1043</v>
      </c>
      <c r="C323" s="55" t="s">
        <v>1044</v>
      </c>
      <c r="U323" s="55" t="s">
        <v>302</v>
      </c>
    </row>
    <row r="324" spans="1:40" ht="31.2" customHeight="1" x14ac:dyDescent="0.25">
      <c r="A324" s="55" t="s">
        <v>462</v>
      </c>
      <c r="B324" s="55" t="s">
        <v>1049</v>
      </c>
      <c r="C324" s="55" t="s">
        <v>1053</v>
      </c>
    </row>
    <row r="325" spans="1:40" ht="31.2" customHeight="1" x14ac:dyDescent="0.25">
      <c r="A325" s="55" t="s">
        <v>375</v>
      </c>
      <c r="B325" s="55" t="s">
        <v>1049</v>
      </c>
      <c r="C325" s="55" t="s">
        <v>1050</v>
      </c>
      <c r="E325" s="55" t="s">
        <v>1051</v>
      </c>
      <c r="F325" s="55" t="s">
        <v>295</v>
      </c>
      <c r="G325" s="55" t="s">
        <v>371</v>
      </c>
      <c r="H325" s="55" t="s">
        <v>295</v>
      </c>
      <c r="I325" s="55" t="s">
        <v>324</v>
      </c>
      <c r="J325" s="55" t="s">
        <v>295</v>
      </c>
      <c r="K325" s="55" t="s">
        <v>324</v>
      </c>
      <c r="N325" s="55" t="s">
        <v>295</v>
      </c>
      <c r="O325" s="55" t="s">
        <v>324</v>
      </c>
      <c r="P325" s="55" t="s">
        <v>295</v>
      </c>
      <c r="Q325" s="55" t="s">
        <v>324</v>
      </c>
      <c r="S325" s="55" t="s">
        <v>324</v>
      </c>
      <c r="U325" s="55" t="s">
        <v>324</v>
      </c>
      <c r="W325" s="55" t="s">
        <v>324</v>
      </c>
      <c r="Y325" s="55" t="s">
        <v>324</v>
      </c>
      <c r="AA325" s="55" t="s">
        <v>324</v>
      </c>
      <c r="AK325" s="55" t="s">
        <v>1052</v>
      </c>
      <c r="AL325" s="55" t="s">
        <v>318</v>
      </c>
      <c r="AM325" s="55" t="s">
        <v>301</v>
      </c>
      <c r="AN325" s="55">
        <v>84321</v>
      </c>
    </row>
    <row r="326" spans="1:40" ht="31.2" customHeight="1" x14ac:dyDescent="0.25">
      <c r="A326" s="60" t="s">
        <v>1054</v>
      </c>
      <c r="B326" s="60" t="s">
        <v>1049</v>
      </c>
      <c r="C326" s="55" t="s">
        <v>1055</v>
      </c>
      <c r="P326" s="60"/>
      <c r="Q326" s="60"/>
      <c r="AA326" s="55" t="s">
        <v>344</v>
      </c>
      <c r="AB326" s="60"/>
      <c r="AC326" s="55" t="s">
        <v>344</v>
      </c>
      <c r="AD326" s="60" t="s">
        <v>599</v>
      </c>
      <c r="AE326" s="55" t="s">
        <v>344</v>
      </c>
      <c r="AF326" s="60"/>
      <c r="AG326" s="60"/>
      <c r="AH326" s="55" t="s">
        <v>344</v>
      </c>
      <c r="AK326" s="60"/>
      <c r="AL326" s="71"/>
    </row>
    <row r="327" spans="1:40" ht="31.2" customHeight="1" x14ac:dyDescent="0.25">
      <c r="A327" s="55" t="s">
        <v>552</v>
      </c>
      <c r="B327" s="55" t="s">
        <v>1056</v>
      </c>
      <c r="D327" s="55" t="s">
        <v>1057</v>
      </c>
      <c r="E327" s="55" t="s">
        <v>1058</v>
      </c>
    </row>
    <row r="328" spans="1:40" ht="31.2" customHeight="1" x14ac:dyDescent="0.25">
      <c r="A328" s="73" t="s">
        <v>1172</v>
      </c>
      <c r="B328" s="73" t="s">
        <v>436</v>
      </c>
      <c r="C328" s="73"/>
      <c r="D328" s="73"/>
      <c r="E328" s="73"/>
      <c r="F328" s="73"/>
      <c r="G328" s="73"/>
      <c r="H328" s="73"/>
      <c r="I328" s="73" t="s">
        <v>333</v>
      </c>
      <c r="J328" s="73"/>
      <c r="K328" s="73"/>
      <c r="L328" s="73"/>
    </row>
    <row r="329" spans="1:40" ht="31.2" customHeight="1" x14ac:dyDescent="0.25">
      <c r="A329" s="55" t="s">
        <v>1059</v>
      </c>
      <c r="B329" s="55" t="s">
        <v>1060</v>
      </c>
      <c r="C329" s="55" t="s">
        <v>1061</v>
      </c>
      <c r="AC329" s="55" t="s">
        <v>333</v>
      </c>
      <c r="AK329" s="55" t="s">
        <v>1062</v>
      </c>
      <c r="AL329" s="55" t="s">
        <v>397</v>
      </c>
      <c r="AM329" s="55" t="s">
        <v>301</v>
      </c>
      <c r="AN329" s="55">
        <v>84324</v>
      </c>
    </row>
    <row r="330" spans="1:40" ht="31.2" customHeight="1" x14ac:dyDescent="0.25">
      <c r="A330" s="55" t="s">
        <v>1063</v>
      </c>
      <c r="B330" s="55" t="s">
        <v>1064</v>
      </c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T330" s="68"/>
      <c r="U330" s="68"/>
      <c r="Y330" s="55" t="s">
        <v>430</v>
      </c>
    </row>
    <row r="331" spans="1:40" ht="31.2" customHeight="1" x14ac:dyDescent="0.25">
      <c r="A331" s="55" t="s">
        <v>1065</v>
      </c>
      <c r="B331" s="55" t="s">
        <v>1066</v>
      </c>
      <c r="C331" s="55" t="s">
        <v>1067</v>
      </c>
      <c r="Y331" s="55" t="s">
        <v>324</v>
      </c>
      <c r="AK331" s="55" t="s">
        <v>1068</v>
      </c>
      <c r="AL331" s="55" t="s">
        <v>1069</v>
      </c>
      <c r="AM331" s="55" t="s">
        <v>1070</v>
      </c>
      <c r="AN331" s="55">
        <v>5676</v>
      </c>
    </row>
    <row r="332" spans="1:40" ht="31.2" customHeight="1" x14ac:dyDescent="0.25">
      <c r="A332" s="55" t="s">
        <v>1071</v>
      </c>
      <c r="B332" s="55" t="s">
        <v>1066</v>
      </c>
      <c r="C332" s="55" t="s">
        <v>1067</v>
      </c>
      <c r="Y332" s="55" t="s">
        <v>324</v>
      </c>
      <c r="AK332" s="55" t="s">
        <v>1068</v>
      </c>
      <c r="AL332" s="55" t="s">
        <v>1069</v>
      </c>
      <c r="AM332" s="55" t="s">
        <v>1070</v>
      </c>
      <c r="AN332" s="55">
        <v>5676</v>
      </c>
    </row>
    <row r="333" spans="1:40" ht="31.2" customHeight="1" x14ac:dyDescent="0.25">
      <c r="A333" s="55" t="s">
        <v>1072</v>
      </c>
      <c r="B333" s="55" t="s">
        <v>1073</v>
      </c>
      <c r="C333" s="55" t="s">
        <v>1074</v>
      </c>
      <c r="E333" s="55" t="s">
        <v>1075</v>
      </c>
      <c r="Q333" s="55" t="s">
        <v>324</v>
      </c>
      <c r="AK333" s="55" t="s">
        <v>1076</v>
      </c>
      <c r="AL333" s="55" t="s">
        <v>1077</v>
      </c>
      <c r="AM333" s="55" t="s">
        <v>301</v>
      </c>
      <c r="AN333" s="55">
        <v>84328</v>
      </c>
    </row>
    <row r="334" spans="1:40" ht="31.2" customHeight="1" x14ac:dyDescent="0.25">
      <c r="A334" s="60" t="s">
        <v>1078</v>
      </c>
      <c r="B334" s="60" t="s">
        <v>1073</v>
      </c>
      <c r="P334" s="60"/>
      <c r="Q334" s="60"/>
      <c r="AA334" s="55" t="s">
        <v>362</v>
      </c>
      <c r="AB334" s="60"/>
      <c r="AC334" s="60"/>
      <c r="AD334" s="60"/>
      <c r="AE334" s="60" t="s">
        <v>362</v>
      </c>
      <c r="AF334" s="60"/>
      <c r="AG334" s="60"/>
      <c r="AK334" s="60" t="s">
        <v>1079</v>
      </c>
      <c r="AL334" s="71" t="s">
        <v>406</v>
      </c>
      <c r="AM334" s="55" t="s">
        <v>301</v>
      </c>
      <c r="AN334" s="55">
        <v>84341</v>
      </c>
    </row>
    <row r="335" spans="1:40" ht="31.2" customHeight="1" x14ac:dyDescent="0.25">
      <c r="A335" s="55" t="s">
        <v>910</v>
      </c>
      <c r="B335" s="55" t="s">
        <v>1080</v>
      </c>
      <c r="C335" s="55" t="s">
        <v>1081</v>
      </c>
      <c r="D335" s="55" t="s">
        <v>1082</v>
      </c>
      <c r="E335" s="55" t="s">
        <v>1083</v>
      </c>
      <c r="O335" s="55" t="s">
        <v>344</v>
      </c>
      <c r="S335" s="55" t="s">
        <v>344</v>
      </c>
      <c r="AK335" s="55" t="s">
        <v>1084</v>
      </c>
      <c r="AL335" s="55" t="s">
        <v>318</v>
      </c>
      <c r="AM335" s="55" t="s">
        <v>301</v>
      </c>
      <c r="AN335" s="55" t="s">
        <v>1085</v>
      </c>
    </row>
    <row r="336" spans="1:40" ht="31.2" customHeight="1" x14ac:dyDescent="0.25">
      <c r="A336" s="55" t="s">
        <v>431</v>
      </c>
      <c r="B336" s="55" t="s">
        <v>1080</v>
      </c>
      <c r="C336" s="55" t="s">
        <v>1081</v>
      </c>
      <c r="D336" s="55" t="s">
        <v>1082</v>
      </c>
      <c r="E336" s="55" t="s">
        <v>1083</v>
      </c>
      <c r="O336" s="55" t="s">
        <v>344</v>
      </c>
      <c r="S336" s="55" t="s">
        <v>344</v>
      </c>
      <c r="AK336" s="55" t="s">
        <v>1084</v>
      </c>
      <c r="AL336" s="55" t="s">
        <v>318</v>
      </c>
      <c r="AM336" s="55" t="s">
        <v>301</v>
      </c>
      <c r="AN336" s="55" t="s">
        <v>1085</v>
      </c>
    </row>
    <row r="337" spans="1:40" ht="31.2" customHeight="1" x14ac:dyDescent="0.25">
      <c r="A337" s="60" t="s">
        <v>3672</v>
      </c>
      <c r="B337" s="60" t="s">
        <v>3673</v>
      </c>
      <c r="E337" s="220" t="s">
        <v>3674</v>
      </c>
      <c r="G337" s="55" t="s">
        <v>284</v>
      </c>
      <c r="P337" s="60"/>
      <c r="Q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K337" s="60"/>
      <c r="AL337" s="71"/>
    </row>
    <row r="338" spans="1:40" ht="31.2" customHeight="1" x14ac:dyDescent="0.3">
      <c r="A338" s="60" t="s">
        <v>3693</v>
      </c>
      <c r="B338" s="60" t="s">
        <v>3691</v>
      </c>
      <c r="E338" s="222" t="s">
        <v>3694</v>
      </c>
      <c r="G338" s="55" t="s">
        <v>344</v>
      </c>
      <c r="P338" s="60"/>
      <c r="Q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K338" s="60"/>
      <c r="AL338" s="71"/>
    </row>
    <row r="339" spans="1:40" ht="31.2" customHeight="1" x14ac:dyDescent="0.3">
      <c r="A339" s="60" t="s">
        <v>3690</v>
      </c>
      <c r="B339" s="60" t="s">
        <v>3691</v>
      </c>
      <c r="E339" s="222" t="s">
        <v>3692</v>
      </c>
      <c r="G339" s="55" t="s">
        <v>344</v>
      </c>
      <c r="P339" s="60"/>
      <c r="Q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K339" s="60"/>
      <c r="AL339" s="71"/>
    </row>
    <row r="340" spans="1:40" ht="31.2" customHeight="1" x14ac:dyDescent="0.25">
      <c r="A340" s="60" t="s">
        <v>3732</v>
      </c>
      <c r="B340" s="60" t="s">
        <v>3735</v>
      </c>
      <c r="G340" s="55" t="s">
        <v>344</v>
      </c>
      <c r="P340" s="60"/>
      <c r="Q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K340" s="60"/>
      <c r="AL340" s="71"/>
    </row>
    <row r="341" spans="1:40" ht="31.2" customHeight="1" x14ac:dyDescent="0.25">
      <c r="A341" s="60" t="s">
        <v>954</v>
      </c>
      <c r="B341" s="60" t="s">
        <v>3681</v>
      </c>
      <c r="E341" s="220" t="s">
        <v>3687</v>
      </c>
      <c r="G341" s="55" t="s">
        <v>344</v>
      </c>
      <c r="P341" s="60"/>
      <c r="Q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K341" s="60"/>
      <c r="AL341" s="71"/>
    </row>
    <row r="342" spans="1:40" ht="31.2" customHeight="1" x14ac:dyDescent="0.25">
      <c r="A342" s="55" t="s">
        <v>1086</v>
      </c>
      <c r="B342" s="55" t="s">
        <v>1087</v>
      </c>
      <c r="D342" s="55" t="s">
        <v>1024</v>
      </c>
      <c r="E342" s="55" t="s">
        <v>1088</v>
      </c>
      <c r="AK342" s="55" t="s">
        <v>1025</v>
      </c>
      <c r="AL342" s="55" t="s">
        <v>318</v>
      </c>
      <c r="AM342" s="55" t="s">
        <v>301</v>
      </c>
      <c r="AN342" s="55">
        <v>84321</v>
      </c>
    </row>
    <row r="343" spans="1:40" ht="31.2" customHeight="1" x14ac:dyDescent="0.25">
      <c r="A343" s="55" t="s">
        <v>1089</v>
      </c>
      <c r="B343" s="55" t="s">
        <v>1090</v>
      </c>
      <c r="D343" s="55" t="s">
        <v>1091</v>
      </c>
      <c r="E343" s="55" t="s">
        <v>1092</v>
      </c>
      <c r="S343" s="55" t="s">
        <v>292</v>
      </c>
      <c r="W343" s="55" t="s">
        <v>292</v>
      </c>
    </row>
    <row r="344" spans="1:40" ht="31.2" customHeight="1" x14ac:dyDescent="0.25">
      <c r="A344" s="55" t="s">
        <v>1093</v>
      </c>
      <c r="B344" s="55" t="s">
        <v>1090</v>
      </c>
      <c r="D344" s="55" t="s">
        <v>1094</v>
      </c>
      <c r="E344" s="55" t="s">
        <v>1095</v>
      </c>
      <c r="S344" s="55" t="s">
        <v>292</v>
      </c>
    </row>
    <row r="345" spans="1:40" ht="31.2" customHeight="1" x14ac:dyDescent="0.25">
      <c r="A345" s="55" t="s">
        <v>1096</v>
      </c>
      <c r="B345" s="55" t="s">
        <v>1097</v>
      </c>
      <c r="C345" s="55" t="s">
        <v>1098</v>
      </c>
      <c r="E345" s="55" t="s">
        <v>1099</v>
      </c>
      <c r="U345" s="55" t="s">
        <v>344</v>
      </c>
    </row>
    <row r="346" spans="1:40" ht="31.2" customHeight="1" x14ac:dyDescent="0.25">
      <c r="A346" s="55" t="s">
        <v>991</v>
      </c>
      <c r="B346" s="55" t="s">
        <v>1100</v>
      </c>
      <c r="AH346" s="55" t="s">
        <v>362</v>
      </c>
      <c r="AI346" s="55" t="s">
        <v>1102</v>
      </c>
      <c r="AK346" s="55" t="s">
        <v>1101</v>
      </c>
      <c r="AL346" s="55" t="s">
        <v>318</v>
      </c>
      <c r="AM346" s="55" t="s">
        <v>301</v>
      </c>
      <c r="AN346" s="55">
        <v>84321</v>
      </c>
    </row>
    <row r="347" spans="1:40" ht="31.2" customHeight="1" x14ac:dyDescent="0.25">
      <c r="A347" s="55" t="s">
        <v>1103</v>
      </c>
      <c r="B347" s="55" t="s">
        <v>1104</v>
      </c>
      <c r="D347" s="55" t="s">
        <v>1105</v>
      </c>
      <c r="E347" s="55" t="s">
        <v>1106</v>
      </c>
      <c r="S347" s="55" t="s">
        <v>362</v>
      </c>
      <c r="U347" s="55" t="s">
        <v>333</v>
      </c>
      <c r="Y347" s="55" t="s">
        <v>728</v>
      </c>
      <c r="AK347" s="55" t="s">
        <v>1107</v>
      </c>
      <c r="AL347" s="55" t="s">
        <v>318</v>
      </c>
      <c r="AM347" s="55" t="s">
        <v>301</v>
      </c>
      <c r="AN347" s="55">
        <v>84321</v>
      </c>
    </row>
    <row r="348" spans="1:40" ht="31.2" customHeight="1" x14ac:dyDescent="0.25">
      <c r="A348" s="55" t="s">
        <v>320</v>
      </c>
      <c r="B348" s="55" t="s">
        <v>1108</v>
      </c>
      <c r="C348" s="55" t="s">
        <v>700</v>
      </c>
      <c r="E348" s="55" t="s">
        <v>1109</v>
      </c>
      <c r="J348" s="55" t="s">
        <v>295</v>
      </c>
      <c r="K348" s="55" t="s">
        <v>371</v>
      </c>
      <c r="L348" s="55" t="s">
        <v>295</v>
      </c>
      <c r="M348" s="55" t="s">
        <v>371</v>
      </c>
      <c r="N348" s="55" t="s">
        <v>295</v>
      </c>
      <c r="O348" s="55" t="s">
        <v>371</v>
      </c>
      <c r="R348" s="55" t="s">
        <v>295</v>
      </c>
      <c r="S348" s="55" t="s">
        <v>371</v>
      </c>
      <c r="V348" s="55" t="s">
        <v>295</v>
      </c>
      <c r="W348" s="55" t="s">
        <v>311</v>
      </c>
      <c r="X348" s="55" t="s">
        <v>295</v>
      </c>
      <c r="Y348" s="55" t="s">
        <v>311</v>
      </c>
      <c r="Z348" s="55" t="s">
        <v>295</v>
      </c>
      <c r="AA348" s="55" t="s">
        <v>311</v>
      </c>
      <c r="AC348" s="55" t="s">
        <v>311</v>
      </c>
      <c r="AE348" s="55" t="s">
        <v>311</v>
      </c>
      <c r="AH348" s="55" t="s">
        <v>344</v>
      </c>
      <c r="AI348" s="55" t="s">
        <v>319</v>
      </c>
      <c r="AK348" s="55" t="s">
        <v>702</v>
      </c>
      <c r="AL348" s="55" t="s">
        <v>318</v>
      </c>
      <c r="AM348" s="55" t="s">
        <v>301</v>
      </c>
      <c r="AN348" s="55">
        <v>84321</v>
      </c>
    </row>
    <row r="349" spans="1:40" ht="31.2" customHeight="1" x14ac:dyDescent="0.25">
      <c r="A349" s="55" t="s">
        <v>806</v>
      </c>
      <c r="B349" s="55" t="s">
        <v>1108</v>
      </c>
      <c r="C349" s="55" t="s">
        <v>700</v>
      </c>
      <c r="M349" s="55" t="s">
        <v>371</v>
      </c>
      <c r="O349" s="55" t="s">
        <v>371</v>
      </c>
      <c r="W349" s="55" t="s">
        <v>311</v>
      </c>
      <c r="Y349" s="55" t="s">
        <v>344</v>
      </c>
      <c r="AA349" s="55" t="s">
        <v>344</v>
      </c>
      <c r="AC349" s="55" t="s">
        <v>344</v>
      </c>
      <c r="AD349" s="55" t="s">
        <v>424</v>
      </c>
      <c r="AE349" s="55" t="s">
        <v>344</v>
      </c>
      <c r="AH349" s="55" t="s">
        <v>344</v>
      </c>
      <c r="AI349" s="55" t="s">
        <v>319</v>
      </c>
      <c r="AK349" s="55" t="s">
        <v>702</v>
      </c>
      <c r="AL349" s="55" t="s">
        <v>318</v>
      </c>
      <c r="AM349" s="55" t="s">
        <v>301</v>
      </c>
      <c r="AN349" s="55">
        <v>84321</v>
      </c>
    </row>
    <row r="350" spans="1:40" ht="31.2" customHeight="1" x14ac:dyDescent="0.25">
      <c r="A350" s="55" t="s">
        <v>334</v>
      </c>
      <c r="B350" s="55" t="s">
        <v>1110</v>
      </c>
      <c r="C350" s="55" t="s">
        <v>1111</v>
      </c>
      <c r="W350" s="55" t="s">
        <v>362</v>
      </c>
      <c r="AK350" s="55" t="s">
        <v>1112</v>
      </c>
      <c r="AL350" s="55" t="s">
        <v>361</v>
      </c>
      <c r="AM350" s="55" t="s">
        <v>301</v>
      </c>
      <c r="AN350" s="55" t="s">
        <v>1113</v>
      </c>
    </row>
    <row r="351" spans="1:40" ht="31.2" customHeight="1" x14ac:dyDescent="0.25">
      <c r="A351" s="55" t="s">
        <v>546</v>
      </c>
      <c r="B351" s="55" t="s">
        <v>1114</v>
      </c>
      <c r="C351" s="55" t="s">
        <v>1115</v>
      </c>
      <c r="D351" s="55" t="s">
        <v>1116</v>
      </c>
      <c r="E351" s="55" t="s">
        <v>1117</v>
      </c>
      <c r="G351" s="55" t="s">
        <v>344</v>
      </c>
      <c r="M351" s="55" t="s">
        <v>564</v>
      </c>
      <c r="O351" s="55" t="s">
        <v>344</v>
      </c>
      <c r="P351" s="55" t="s">
        <v>295</v>
      </c>
      <c r="R351" s="55" t="s">
        <v>295</v>
      </c>
      <c r="S351" s="55" t="s">
        <v>344</v>
      </c>
      <c r="T351" s="55" t="s">
        <v>295</v>
      </c>
      <c r="U351" s="55" t="s">
        <v>344</v>
      </c>
      <c r="V351" s="55" t="s">
        <v>295</v>
      </c>
      <c r="W351" s="55" t="s">
        <v>344</v>
      </c>
      <c r="X351" s="55" t="s">
        <v>295</v>
      </c>
      <c r="Y351" s="55" t="s">
        <v>344</v>
      </c>
      <c r="AA351" s="55" t="s">
        <v>344</v>
      </c>
      <c r="AK351" s="55" t="s">
        <v>1118</v>
      </c>
      <c r="AL351" s="55" t="s">
        <v>397</v>
      </c>
      <c r="AM351" s="55" t="s">
        <v>301</v>
      </c>
      <c r="AN351" s="55" t="s">
        <v>1119</v>
      </c>
    </row>
    <row r="352" spans="1:40" ht="31.2" customHeight="1" x14ac:dyDescent="0.25">
      <c r="A352" s="55" t="s">
        <v>841</v>
      </c>
      <c r="B352" s="55" t="s">
        <v>1114</v>
      </c>
      <c r="C352" s="55" t="s">
        <v>1120</v>
      </c>
      <c r="D352" s="55" t="s">
        <v>1121</v>
      </c>
      <c r="E352" s="55" t="s">
        <v>1122</v>
      </c>
      <c r="G352" s="55" t="s">
        <v>344</v>
      </c>
      <c r="M352" s="55" t="s">
        <v>564</v>
      </c>
      <c r="O352" s="55" t="s">
        <v>344</v>
      </c>
      <c r="P352" s="55" t="s">
        <v>295</v>
      </c>
      <c r="R352" s="55" t="s">
        <v>295</v>
      </c>
      <c r="S352" s="55" t="s">
        <v>344</v>
      </c>
      <c r="T352" s="55" t="s">
        <v>295</v>
      </c>
      <c r="U352" s="55" t="s">
        <v>344</v>
      </c>
      <c r="V352" s="55" t="s">
        <v>295</v>
      </c>
      <c r="W352" s="55" t="s">
        <v>344</v>
      </c>
      <c r="X352" s="55" t="s">
        <v>295</v>
      </c>
      <c r="Y352" s="55" t="s">
        <v>344</v>
      </c>
      <c r="AA352" s="55" t="s">
        <v>344</v>
      </c>
      <c r="AK352" s="55" t="s">
        <v>1118</v>
      </c>
      <c r="AL352" s="55" t="s">
        <v>397</v>
      </c>
      <c r="AM352" s="55" t="s">
        <v>301</v>
      </c>
      <c r="AN352" s="55" t="s">
        <v>1119</v>
      </c>
    </row>
    <row r="353" spans="1:46" ht="31.2" customHeight="1" x14ac:dyDescent="0.25">
      <c r="A353" s="55" t="s">
        <v>1123</v>
      </c>
      <c r="B353" s="55" t="s">
        <v>1124</v>
      </c>
      <c r="AA353" s="55" t="s">
        <v>291</v>
      </c>
      <c r="AK353" s="55" t="s">
        <v>317</v>
      </c>
      <c r="AL353" s="55" t="s">
        <v>318</v>
      </c>
      <c r="AM353" s="55" t="s">
        <v>301</v>
      </c>
      <c r="AN353" s="55">
        <v>84321</v>
      </c>
    </row>
    <row r="354" spans="1:46" ht="31.2" customHeight="1" x14ac:dyDescent="0.25">
      <c r="A354" s="55" t="s">
        <v>363</v>
      </c>
      <c r="B354" s="55" t="s">
        <v>1125</v>
      </c>
    </row>
    <row r="355" spans="1:46" ht="31.2" customHeight="1" x14ac:dyDescent="0.25">
      <c r="A355" s="55" t="s">
        <v>375</v>
      </c>
      <c r="B355" s="55" t="s">
        <v>1125</v>
      </c>
      <c r="C355" s="55" t="s">
        <v>1126</v>
      </c>
      <c r="E355" s="72" t="s">
        <v>1127</v>
      </c>
      <c r="G355" s="55" t="s">
        <v>362</v>
      </c>
      <c r="M355" s="55" t="s">
        <v>362</v>
      </c>
      <c r="O355" s="55" t="s">
        <v>362</v>
      </c>
      <c r="Q355" s="55" t="s">
        <v>362</v>
      </c>
      <c r="S355" s="55" t="s">
        <v>362</v>
      </c>
      <c r="U355" s="55" t="s">
        <v>362</v>
      </c>
      <c r="W355" s="55" t="s">
        <v>362</v>
      </c>
      <c r="Y355" s="55" t="s">
        <v>333</v>
      </c>
      <c r="AA355" s="55" t="s">
        <v>362</v>
      </c>
      <c r="AC355" s="55" t="s">
        <v>287</v>
      </c>
      <c r="AE355" s="55" t="s">
        <v>287</v>
      </c>
      <c r="AK355" s="55" t="s">
        <v>1128</v>
      </c>
      <c r="AL355" s="55" t="s">
        <v>318</v>
      </c>
      <c r="AM355" s="55" t="s">
        <v>301</v>
      </c>
      <c r="AN355" s="55">
        <v>84321</v>
      </c>
    </row>
    <row r="356" spans="1:46" ht="31.2" customHeight="1" x14ac:dyDescent="0.25">
      <c r="A356" s="73" t="s">
        <v>1173</v>
      </c>
      <c r="B356" s="73" t="s">
        <v>1174</v>
      </c>
      <c r="C356" s="73"/>
      <c r="D356" s="73" t="s">
        <v>1175</v>
      </c>
      <c r="E356" s="74" t="s">
        <v>1176</v>
      </c>
      <c r="F356" s="74"/>
      <c r="G356" s="74"/>
      <c r="H356" s="73"/>
      <c r="I356" s="73" t="s">
        <v>333</v>
      </c>
      <c r="J356" s="73"/>
      <c r="K356" s="73" t="s">
        <v>333</v>
      </c>
      <c r="L356" s="73"/>
    </row>
    <row r="357" spans="1:46" ht="31.2" customHeight="1" x14ac:dyDescent="0.25">
      <c r="A357" s="55" t="s">
        <v>620</v>
      </c>
      <c r="B357" s="55" t="s">
        <v>1129</v>
      </c>
      <c r="Q357" s="55" t="s">
        <v>362</v>
      </c>
    </row>
    <row r="358" spans="1:46" ht="31.2" customHeight="1" x14ac:dyDescent="0.25">
      <c r="A358" s="55" t="s">
        <v>725</v>
      </c>
      <c r="B358" s="55" t="s">
        <v>1130</v>
      </c>
      <c r="C358" s="55" t="s">
        <v>1131</v>
      </c>
      <c r="D358" s="55" t="s">
        <v>1132</v>
      </c>
      <c r="E358" s="55" t="s">
        <v>1133</v>
      </c>
      <c r="G358" s="55" t="s">
        <v>564</v>
      </c>
      <c r="M358" s="55" t="s">
        <v>344</v>
      </c>
      <c r="O358" s="55" t="s">
        <v>291</v>
      </c>
      <c r="Q358" s="55" t="s">
        <v>284</v>
      </c>
      <c r="R358" s="55" t="s">
        <v>295</v>
      </c>
      <c r="S358" s="55" t="s">
        <v>284</v>
      </c>
      <c r="T358" s="55" t="s">
        <v>295</v>
      </c>
      <c r="U358" s="55" t="s">
        <v>284</v>
      </c>
      <c r="V358" s="55" t="s">
        <v>295</v>
      </c>
      <c r="W358" s="55" t="s">
        <v>284</v>
      </c>
      <c r="Y358" s="55" t="s">
        <v>284</v>
      </c>
      <c r="AA358" s="55" t="s">
        <v>284</v>
      </c>
      <c r="AH358" s="55" t="s">
        <v>284</v>
      </c>
      <c r="AI358" s="55" t="s">
        <v>498</v>
      </c>
      <c r="AK358" s="55" t="s">
        <v>1134</v>
      </c>
      <c r="AL358" s="55" t="s">
        <v>318</v>
      </c>
      <c r="AM358" s="55" t="s">
        <v>301</v>
      </c>
      <c r="AN358" s="55" t="s">
        <v>1135</v>
      </c>
    </row>
    <row r="359" spans="1:46" ht="31.2" customHeight="1" x14ac:dyDescent="0.25">
      <c r="A359" s="55" t="s">
        <v>404</v>
      </c>
      <c r="B359" s="55" t="s">
        <v>1136</v>
      </c>
      <c r="AG359" s="55" t="s">
        <v>295</v>
      </c>
      <c r="AH359" s="55">
        <v>2</v>
      </c>
      <c r="AI359" s="55" t="s">
        <v>319</v>
      </c>
      <c r="AK359" s="55" t="s">
        <v>1137</v>
      </c>
      <c r="AL359" s="55" t="s">
        <v>318</v>
      </c>
      <c r="AM359" s="55" t="s">
        <v>301</v>
      </c>
      <c r="AN359" s="55">
        <v>84321</v>
      </c>
    </row>
    <row r="360" spans="1:46" ht="31.2" customHeight="1" x14ac:dyDescent="0.25">
      <c r="A360" s="55" t="s">
        <v>1138</v>
      </c>
      <c r="B360" s="55" t="s">
        <v>1139</v>
      </c>
      <c r="AI360" s="55" t="s">
        <v>319</v>
      </c>
      <c r="AK360" s="55" t="s">
        <v>1140</v>
      </c>
      <c r="AL360" s="55" t="s">
        <v>390</v>
      </c>
      <c r="AM360" s="55" t="s">
        <v>301</v>
      </c>
      <c r="AN360" s="55">
        <v>84335</v>
      </c>
    </row>
    <row r="361" spans="1:46" ht="31.2" customHeight="1" x14ac:dyDescent="0.25">
      <c r="A361" s="55" t="s">
        <v>1141</v>
      </c>
      <c r="B361" s="55" t="s">
        <v>1142</v>
      </c>
      <c r="D361" s="55" t="s">
        <v>1143</v>
      </c>
      <c r="E361" s="55" t="s">
        <v>1144</v>
      </c>
      <c r="T361" s="55" t="s">
        <v>295</v>
      </c>
      <c r="U361" s="55" t="s">
        <v>333</v>
      </c>
      <c r="V361" s="55" t="s">
        <v>295</v>
      </c>
      <c r="W361" s="55" t="s">
        <v>333</v>
      </c>
      <c r="Y361" s="55" t="s">
        <v>324</v>
      </c>
      <c r="AA361" s="55" t="s">
        <v>510</v>
      </c>
      <c r="AC361" s="55" t="s">
        <v>324</v>
      </c>
      <c r="AH361" s="55" t="s">
        <v>284</v>
      </c>
      <c r="AI361" s="55" t="s">
        <v>337</v>
      </c>
    </row>
    <row r="362" spans="1:46" ht="31.2" customHeight="1" x14ac:dyDescent="0.25">
      <c r="A362" s="55" t="s">
        <v>570</v>
      </c>
      <c r="B362" s="55" t="s">
        <v>1145</v>
      </c>
      <c r="AE362" s="55" t="s">
        <v>324</v>
      </c>
      <c r="AH362" s="55" t="s">
        <v>324</v>
      </c>
      <c r="AI362" s="55" t="s">
        <v>337</v>
      </c>
      <c r="AK362" s="55" t="s">
        <v>1146</v>
      </c>
      <c r="AL362" s="55" t="s">
        <v>318</v>
      </c>
      <c r="AM362" s="55" t="s">
        <v>301</v>
      </c>
      <c r="AN362" s="55">
        <v>84321</v>
      </c>
    </row>
    <row r="363" spans="1:46" ht="31.2" customHeight="1" x14ac:dyDescent="0.25">
      <c r="A363" s="55" t="s">
        <v>1147</v>
      </c>
      <c r="B363" s="55" t="s">
        <v>1148</v>
      </c>
      <c r="AH363" s="55" t="s">
        <v>324</v>
      </c>
      <c r="AI363" s="55" t="s">
        <v>319</v>
      </c>
      <c r="AK363" s="55" t="s">
        <v>559</v>
      </c>
      <c r="AL363" s="55" t="s">
        <v>560</v>
      </c>
      <c r="AM363" s="55" t="s">
        <v>301</v>
      </c>
      <c r="AN363" s="55">
        <v>84302</v>
      </c>
    </row>
    <row r="364" spans="1:46" ht="31.2" customHeight="1" x14ac:dyDescent="0.25">
      <c r="A364" s="55" t="s">
        <v>1149</v>
      </c>
      <c r="B364" s="55" t="s">
        <v>1150</v>
      </c>
      <c r="C364" s="55" t="s">
        <v>1151</v>
      </c>
      <c r="D364" s="55" t="s">
        <v>1151</v>
      </c>
      <c r="E364" s="55" t="s">
        <v>1152</v>
      </c>
      <c r="U364" s="55" t="s">
        <v>362</v>
      </c>
      <c r="W364" s="55" t="s">
        <v>292</v>
      </c>
      <c r="X364" s="55" t="s">
        <v>295</v>
      </c>
      <c r="Y364" s="55" t="s">
        <v>287</v>
      </c>
      <c r="Z364" s="55" t="s">
        <v>295</v>
      </c>
      <c r="AA364" s="55" t="s">
        <v>287</v>
      </c>
      <c r="AB364" s="55" t="s">
        <v>295</v>
      </c>
      <c r="AC364" s="55" t="s">
        <v>287</v>
      </c>
      <c r="AE364" s="55" t="s">
        <v>287</v>
      </c>
      <c r="AF364" s="55" t="s">
        <v>295</v>
      </c>
      <c r="AH364" s="55" t="s">
        <v>292</v>
      </c>
      <c r="AI364" s="55" t="s">
        <v>498</v>
      </c>
      <c r="AK364" s="55" t="s">
        <v>1153</v>
      </c>
      <c r="AL364" s="55" t="s">
        <v>397</v>
      </c>
      <c r="AM364" s="55" t="s">
        <v>301</v>
      </c>
      <c r="AN364" s="55" t="s">
        <v>1154</v>
      </c>
      <c r="AT364" s="59"/>
    </row>
    <row r="365" spans="1:46" ht="31.2" customHeight="1" x14ac:dyDescent="0.25">
      <c r="A365" s="55" t="s">
        <v>425</v>
      </c>
      <c r="B365" s="55" t="s">
        <v>1155</v>
      </c>
      <c r="C365" s="55" t="s">
        <v>1156</v>
      </c>
      <c r="E365" s="55" t="s">
        <v>1157</v>
      </c>
      <c r="Y365" s="55" t="s">
        <v>311</v>
      </c>
    </row>
    <row r="366" spans="1:46" ht="31.2" customHeight="1" x14ac:dyDescent="0.25">
      <c r="A366" s="55" t="s">
        <v>1158</v>
      </c>
      <c r="B366" s="55" t="s">
        <v>1155</v>
      </c>
      <c r="C366" s="55" t="s">
        <v>1156</v>
      </c>
      <c r="Y366" s="55" t="s">
        <v>311</v>
      </c>
    </row>
    <row r="367" spans="1:46" ht="31.2" customHeight="1" x14ac:dyDescent="0.25">
      <c r="A367" s="55" t="s">
        <v>1159</v>
      </c>
      <c r="B367" s="55" t="s">
        <v>1160</v>
      </c>
      <c r="D367" s="55" t="s">
        <v>1161</v>
      </c>
      <c r="E367" s="55" t="s">
        <v>1162</v>
      </c>
      <c r="AH367" s="55" t="s">
        <v>510</v>
      </c>
      <c r="AI367" s="55" t="s">
        <v>337</v>
      </c>
      <c r="AK367" s="55" t="s">
        <v>1163</v>
      </c>
      <c r="AL367" s="55" t="s">
        <v>397</v>
      </c>
      <c r="AM367" s="55" t="s">
        <v>301</v>
      </c>
      <c r="AN367" s="55">
        <v>84332</v>
      </c>
    </row>
    <row r="368" spans="1:46" ht="31.2" customHeight="1" x14ac:dyDescent="0.25">
      <c r="A368" s="55" t="s">
        <v>1164</v>
      </c>
      <c r="B368" s="55" t="s">
        <v>1165</v>
      </c>
      <c r="AH368" s="55" t="s">
        <v>344</v>
      </c>
    </row>
    <row r="369" spans="1:46" ht="31.2" customHeight="1" x14ac:dyDescent="0.25">
      <c r="A369" s="55" t="s">
        <v>1166</v>
      </c>
      <c r="B369" s="55" t="s">
        <v>1167</v>
      </c>
      <c r="AB369" s="55" t="s">
        <v>295</v>
      </c>
      <c r="AC369" s="55" t="s">
        <v>333</v>
      </c>
      <c r="AE369" s="55" t="s">
        <v>333</v>
      </c>
      <c r="AF369" s="55" t="s">
        <v>295</v>
      </c>
      <c r="AG369" s="55" t="s">
        <v>295</v>
      </c>
      <c r="AH369" s="55" t="s">
        <v>333</v>
      </c>
      <c r="AI369" s="55" t="s">
        <v>516</v>
      </c>
      <c r="AK369" s="55" t="s">
        <v>1021</v>
      </c>
      <c r="AL369" s="55" t="s">
        <v>822</v>
      </c>
      <c r="AM369" s="55" t="s">
        <v>301</v>
      </c>
      <c r="AN369" s="55">
        <v>84321</v>
      </c>
      <c r="AP369" s="57"/>
      <c r="AQ369" s="57"/>
      <c r="AR369" s="57"/>
      <c r="AS369" s="57"/>
      <c r="AT369" s="57"/>
    </row>
    <row r="370" spans="1:46" ht="31.2" customHeight="1" x14ac:dyDescent="0.25">
      <c r="A370" s="60"/>
      <c r="B370" s="60"/>
      <c r="P370" s="60"/>
      <c r="Q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K370" s="60"/>
      <c r="AL370" s="71"/>
    </row>
    <row r="371" spans="1:46" ht="31.2" customHeight="1" x14ac:dyDescent="0.25">
      <c r="A371" s="60"/>
      <c r="B371" s="60"/>
      <c r="P371" s="60"/>
      <c r="Q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K371" s="60"/>
      <c r="AL371" s="71"/>
    </row>
    <row r="372" spans="1:46" ht="31.2" customHeight="1" x14ac:dyDescent="0.25">
      <c r="A372" s="60"/>
      <c r="B372" s="60"/>
      <c r="P372" s="60"/>
      <c r="Q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K372" s="60"/>
      <c r="AL372" s="71"/>
    </row>
    <row r="373" spans="1:46" ht="31.2" customHeight="1" x14ac:dyDescent="0.25">
      <c r="A373" s="60"/>
      <c r="B373" s="60"/>
      <c r="P373" s="60"/>
      <c r="Q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K373" s="60"/>
      <c r="AL373" s="71"/>
    </row>
    <row r="374" spans="1:46" ht="31.2" customHeight="1" x14ac:dyDescent="0.25">
      <c r="A374" s="60"/>
      <c r="B374" s="60"/>
      <c r="P374" s="60"/>
      <c r="Q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K374" s="60"/>
      <c r="AL374" s="71"/>
    </row>
    <row r="375" spans="1:46" ht="31.2" customHeight="1" x14ac:dyDescent="0.25">
      <c r="A375" s="60"/>
      <c r="B375" s="60"/>
      <c r="P375" s="60"/>
      <c r="Q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K375" s="60"/>
      <c r="AL375" s="71"/>
    </row>
    <row r="376" spans="1:46" ht="31.2" customHeight="1" x14ac:dyDescent="0.25">
      <c r="A376" s="60"/>
      <c r="B376" s="60"/>
      <c r="P376" s="60"/>
      <c r="Q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K376" s="60"/>
      <c r="AL376" s="71"/>
    </row>
    <row r="377" spans="1:46" ht="31.2" customHeight="1" x14ac:dyDescent="0.25">
      <c r="A377" s="60"/>
      <c r="B377" s="60"/>
      <c r="P377" s="60"/>
      <c r="Q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K377" s="60"/>
      <c r="AL377" s="71"/>
    </row>
    <row r="378" spans="1:46" ht="31.2" customHeight="1" x14ac:dyDescent="0.25">
      <c r="A378" s="60"/>
      <c r="B378" s="60"/>
      <c r="P378" s="60"/>
      <c r="Q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K378" s="60"/>
      <c r="AL378" s="71"/>
    </row>
    <row r="379" spans="1:46" ht="31.2" customHeight="1" x14ac:dyDescent="0.25">
      <c r="A379" s="60"/>
      <c r="B379" s="60"/>
      <c r="P379" s="60"/>
      <c r="Q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K379" s="60"/>
      <c r="AL379" s="71"/>
    </row>
    <row r="380" spans="1:46" ht="31.2" customHeight="1" x14ac:dyDescent="0.25">
      <c r="A380" s="60"/>
      <c r="B380" s="60"/>
      <c r="P380" s="60"/>
      <c r="Q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K380" s="60"/>
      <c r="AL380" s="71"/>
    </row>
    <row r="381" spans="1:46" ht="31.2" customHeight="1" x14ac:dyDescent="0.25">
      <c r="A381" s="60"/>
      <c r="B381" s="60"/>
      <c r="P381" s="60"/>
      <c r="Q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K381" s="60"/>
      <c r="AL381" s="71"/>
    </row>
    <row r="382" spans="1:46" ht="31.2" customHeight="1" x14ac:dyDescent="0.25">
      <c r="A382" s="60"/>
      <c r="B382" s="60"/>
      <c r="P382" s="60"/>
      <c r="Q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K382" s="60"/>
      <c r="AL382" s="71"/>
    </row>
    <row r="383" spans="1:46" ht="31.2" customHeight="1" x14ac:dyDescent="0.25">
      <c r="A383" s="60"/>
      <c r="B383" s="60"/>
      <c r="P383" s="60"/>
      <c r="Q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K383" s="60"/>
      <c r="AL383" s="71"/>
    </row>
    <row r="384" spans="1:46" ht="31.2" customHeight="1" x14ac:dyDescent="0.25">
      <c r="A384" s="60"/>
      <c r="B384" s="60"/>
      <c r="P384" s="60"/>
      <c r="Q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K384" s="60"/>
      <c r="AL384" s="71"/>
    </row>
    <row r="385" spans="1:38" ht="31.2" customHeight="1" x14ac:dyDescent="0.25">
      <c r="A385" s="60"/>
      <c r="B385" s="60"/>
      <c r="P385" s="60"/>
      <c r="Q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K385" s="60"/>
      <c r="AL385" s="71"/>
    </row>
    <row r="386" spans="1:38" ht="31.2" customHeight="1" x14ac:dyDescent="0.25">
      <c r="A386" s="60"/>
      <c r="B386" s="60"/>
      <c r="P386" s="60"/>
      <c r="Q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K386" s="60"/>
      <c r="AL386" s="71"/>
    </row>
    <row r="387" spans="1:38" ht="31.2" customHeight="1" x14ac:dyDescent="0.25">
      <c r="A387" s="60"/>
      <c r="B387" s="60"/>
      <c r="P387" s="60"/>
      <c r="Q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K387" s="60"/>
      <c r="AL387" s="71"/>
    </row>
    <row r="388" spans="1:38" ht="31.2" customHeight="1" x14ac:dyDescent="0.25">
      <c r="A388" s="60"/>
      <c r="B388" s="60"/>
      <c r="P388" s="60"/>
      <c r="Q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K388" s="60"/>
      <c r="AL388" s="71"/>
    </row>
    <row r="389" spans="1:38" ht="31.2" customHeight="1" x14ac:dyDescent="0.25">
      <c r="A389" s="60"/>
      <c r="B389" s="60"/>
      <c r="P389" s="60"/>
      <c r="Q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K389" s="60"/>
      <c r="AL389" s="71"/>
    </row>
    <row r="390" spans="1:38" ht="31.2" customHeight="1" x14ac:dyDescent="0.25">
      <c r="A390" s="60"/>
      <c r="B390" s="60"/>
      <c r="P390" s="60"/>
      <c r="Q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K390" s="60"/>
      <c r="AL390" s="71"/>
    </row>
  </sheetData>
  <hyperlinks>
    <hyperlink ref="E51" r:id="rId1" xr:uid="{00000000-0004-0000-0100-000000000000}"/>
    <hyperlink ref="E76" r:id="rId2" xr:uid="{00000000-0004-0000-0100-000001000000}"/>
    <hyperlink ref="E93" r:id="rId3" xr:uid="{00000000-0004-0000-0100-000002000000}"/>
    <hyperlink ref="E94" r:id="rId4" xr:uid="{00000000-0004-0000-0100-000003000000}"/>
    <hyperlink ref="E106" r:id="rId5" xr:uid="{00000000-0004-0000-0100-000004000000}"/>
    <hyperlink ref="E113" r:id="rId6" xr:uid="{00000000-0004-0000-0100-000005000000}"/>
    <hyperlink ref="E165" r:id="rId7" xr:uid="{00000000-0004-0000-0100-000006000000}"/>
    <hyperlink ref="E197" r:id="rId8" xr:uid="{00000000-0004-0000-0100-000007000000}"/>
    <hyperlink ref="E215" r:id="rId9" xr:uid="{00000000-0004-0000-0100-000008000000}"/>
    <hyperlink ref="E223" r:id="rId10" xr:uid="{00000000-0004-0000-0100-000009000000}"/>
    <hyperlink ref="E224" r:id="rId11" xr:uid="{00000000-0004-0000-0100-00000A000000}"/>
    <hyperlink ref="E237" r:id="rId12" xr:uid="{00000000-0004-0000-0100-00000B000000}"/>
    <hyperlink ref="E242" r:id="rId13" xr:uid="{00000000-0004-0000-0100-00000C000000}"/>
    <hyperlink ref="E243" r:id="rId14" xr:uid="{00000000-0004-0000-0100-00000D000000}"/>
    <hyperlink ref="E246" r:id="rId15" xr:uid="{00000000-0004-0000-0100-00000E000000}"/>
    <hyperlink ref="E309" r:id="rId16" xr:uid="{00000000-0004-0000-0100-00000F000000}"/>
    <hyperlink ref="E322" r:id="rId17" xr:uid="{00000000-0004-0000-0100-000010000000}"/>
    <hyperlink ref="E356" r:id="rId18" xr:uid="{00000000-0004-0000-0100-000011000000}"/>
    <hyperlink ref="E175" r:id="rId19" xr:uid="{00000000-0004-0000-0100-000012000000}"/>
    <hyperlink ref="E266" r:id="rId20" xr:uid="{26D528D5-6CD1-421A-9E8C-49EB819C6EA8}"/>
    <hyperlink ref="E282" r:id="rId21" xr:uid="{18E723E8-D01B-46C7-9F7C-2128B951164B}"/>
    <hyperlink ref="E168" r:id="rId22" xr:uid="{9A2A2A50-6C7E-4125-8077-725AB956E763}"/>
    <hyperlink ref="E24" r:id="rId23" xr:uid="{DD3C8A78-2E99-4EAC-BFEB-0441BAE40BC4}"/>
    <hyperlink ref="E274" r:id="rId24" xr:uid="{F5D7294D-3835-41A0-BEAC-2305374A537E}"/>
    <hyperlink ref="E337" r:id="rId25" xr:uid="{BE660691-DF76-4FFF-8F56-96ABC09DB11E}"/>
    <hyperlink ref="E341" r:id="rId26" xr:uid="{EF62A74D-AFE9-4B42-86BC-0AF25DF0649C}"/>
    <hyperlink ref="E28" r:id="rId27" display="mailto:tecova@gmail.com" xr:uid="{FB94056C-22C9-42B8-953C-9FA247B5C963}"/>
    <hyperlink ref="E44" r:id="rId28" display="mailto:Janis.Boettinger@usu.edu" xr:uid="{8384A2F9-202E-4EF7-99D5-652657C7084D}"/>
    <hyperlink ref="E77" r:id="rId29" display="mailto:rcoulombe@gmail.com" xr:uid="{B5F254E4-7DED-4C4C-9E46-BD069135743A}"/>
  </hyperlinks>
  <pageMargins left="0.75" right="0.75" top="1" bottom="1" header="0.51180555555555496" footer="0.51180555555555496"/>
  <pageSetup firstPageNumber="0" orientation="landscape" horizontalDpi="300" verticalDpi="300" r:id="rId30"/>
  <legacyDrawing r:id="rId3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J215"/>
  <sheetViews>
    <sheetView zoomScaleNormal="100" workbookViewId="0">
      <selection activeCell="L1" activeCellId="1" sqref="A202:XFD202 L1"/>
    </sheetView>
  </sheetViews>
  <sheetFormatPr defaultColWidth="9.109375" defaultRowHeight="13.2" x14ac:dyDescent="0.25"/>
  <cols>
    <col min="1" max="1" width="5.109375" style="139" customWidth="1"/>
    <col min="2" max="2" width="10.88671875" style="139" customWidth="1"/>
    <col min="3" max="3" width="21.6640625" style="129" customWidth="1"/>
    <col min="4" max="5" width="19.6640625" style="128" customWidth="1"/>
    <col min="6" max="8" width="9.109375" style="128"/>
    <col min="9" max="9" width="25.5546875" style="128" customWidth="1"/>
    <col min="10" max="10" width="27.44140625" style="128" customWidth="1"/>
    <col min="11" max="1024" width="9.109375" style="128"/>
  </cols>
  <sheetData>
    <row r="1" spans="1:10" ht="66" x14ac:dyDescent="0.25">
      <c r="A1" s="140" t="s">
        <v>1</v>
      </c>
      <c r="B1" s="140" t="s">
        <v>2</v>
      </c>
      <c r="C1" s="141" t="s">
        <v>3</v>
      </c>
      <c r="D1" s="142" t="s">
        <v>20</v>
      </c>
      <c r="E1" s="142" t="s">
        <v>21</v>
      </c>
    </row>
    <row r="2" spans="1:10" x14ac:dyDescent="0.25">
      <c r="A2" s="128">
        <v>106</v>
      </c>
      <c r="B2" s="128">
        <v>15</v>
      </c>
      <c r="C2" s="130" t="s">
        <v>26</v>
      </c>
      <c r="D2" s="128" t="s">
        <v>3512</v>
      </c>
    </row>
    <row r="3" spans="1:10" ht="17.399999999999999" x14ac:dyDescent="0.3">
      <c r="A3" s="128">
        <v>121</v>
      </c>
      <c r="B3" s="128">
        <v>23</v>
      </c>
      <c r="C3" s="130" t="s">
        <v>31</v>
      </c>
      <c r="D3" s="128" t="s">
        <v>3512</v>
      </c>
      <c r="I3" s="143" t="s">
        <v>3513</v>
      </c>
      <c r="J3" s="144" t="s">
        <v>3514</v>
      </c>
    </row>
    <row r="4" spans="1:10" ht="15" x14ac:dyDescent="0.25">
      <c r="A4" s="128">
        <v>113</v>
      </c>
      <c r="B4" s="128">
        <v>28</v>
      </c>
      <c r="C4" s="130" t="s">
        <v>33</v>
      </c>
      <c r="D4" s="128" t="s">
        <v>3512</v>
      </c>
      <c r="I4" s="145" t="s">
        <v>26</v>
      </c>
      <c r="J4" s="146" t="s">
        <v>38</v>
      </c>
    </row>
    <row r="5" spans="1:10" ht="15" x14ac:dyDescent="0.25">
      <c r="A5" s="128">
        <v>120</v>
      </c>
      <c r="B5" s="128">
        <v>33</v>
      </c>
      <c r="C5" s="130" t="s">
        <v>36</v>
      </c>
      <c r="D5" s="128" t="s">
        <v>3512</v>
      </c>
      <c r="I5" s="147" t="s">
        <v>31</v>
      </c>
      <c r="J5" s="146" t="s">
        <v>108</v>
      </c>
    </row>
    <row r="6" spans="1:10" ht="15" x14ac:dyDescent="0.25">
      <c r="A6" s="128">
        <v>127</v>
      </c>
      <c r="B6" s="128">
        <v>42</v>
      </c>
      <c r="C6" s="130" t="s">
        <v>41</v>
      </c>
      <c r="D6" s="128" t="s">
        <v>3512</v>
      </c>
      <c r="I6" s="147" t="s">
        <v>33</v>
      </c>
      <c r="J6" s="146" t="s">
        <v>121</v>
      </c>
    </row>
    <row r="7" spans="1:10" ht="15" x14ac:dyDescent="0.25">
      <c r="A7" s="128">
        <v>130</v>
      </c>
      <c r="B7" s="128">
        <v>45</v>
      </c>
      <c r="C7" s="130" t="s">
        <v>43</v>
      </c>
      <c r="D7" s="128" t="s">
        <v>3512</v>
      </c>
      <c r="I7" s="147" t="s">
        <v>36</v>
      </c>
      <c r="J7" s="146" t="s">
        <v>135</v>
      </c>
    </row>
    <row r="8" spans="1:10" ht="15" x14ac:dyDescent="0.25">
      <c r="A8" s="128">
        <v>148</v>
      </c>
      <c r="B8" s="128">
        <v>64</v>
      </c>
      <c r="C8" s="130" t="s">
        <v>53</v>
      </c>
      <c r="D8" s="128" t="s">
        <v>3512</v>
      </c>
      <c r="I8" s="147" t="s">
        <v>41</v>
      </c>
      <c r="J8" s="146" t="s">
        <v>137</v>
      </c>
    </row>
    <row r="9" spans="1:10" ht="15" x14ac:dyDescent="0.25">
      <c r="A9" s="128">
        <v>176</v>
      </c>
      <c r="B9" s="128">
        <v>231</v>
      </c>
      <c r="C9" s="130" t="s">
        <v>81</v>
      </c>
      <c r="D9" s="128" t="s">
        <v>3512</v>
      </c>
      <c r="I9" s="147" t="s">
        <v>43</v>
      </c>
      <c r="J9" s="146" t="s">
        <v>161</v>
      </c>
    </row>
    <row r="10" spans="1:10" ht="15" x14ac:dyDescent="0.25">
      <c r="A10" s="128">
        <v>178</v>
      </c>
      <c r="B10" s="128">
        <v>233</v>
      </c>
      <c r="C10" s="130" t="s">
        <v>83</v>
      </c>
      <c r="D10" s="128" t="s">
        <v>3512</v>
      </c>
      <c r="I10" s="147" t="s">
        <v>53</v>
      </c>
      <c r="J10" s="146" t="s">
        <v>178</v>
      </c>
    </row>
    <row r="11" spans="1:10" ht="15" x14ac:dyDescent="0.25">
      <c r="A11" s="128">
        <v>223</v>
      </c>
      <c r="B11" s="128">
        <v>250</v>
      </c>
      <c r="C11" s="130" t="s">
        <v>88</v>
      </c>
      <c r="D11" s="128" t="s">
        <v>3512</v>
      </c>
      <c r="I11" s="147" t="s">
        <v>81</v>
      </c>
      <c r="J11" s="146" t="s">
        <v>3517</v>
      </c>
    </row>
    <row r="12" spans="1:10" ht="15" x14ac:dyDescent="0.25">
      <c r="A12" s="128">
        <v>308</v>
      </c>
      <c r="B12" s="128">
        <v>339</v>
      </c>
      <c r="C12" s="130" t="s">
        <v>94</v>
      </c>
      <c r="D12" s="128" t="s">
        <v>3512</v>
      </c>
      <c r="I12" s="147" t="s">
        <v>83</v>
      </c>
      <c r="J12" s="146" t="s">
        <v>190</v>
      </c>
    </row>
    <row r="13" spans="1:10" ht="15" x14ac:dyDescent="0.25">
      <c r="A13" s="128">
        <v>327</v>
      </c>
      <c r="B13" s="128">
        <v>392</v>
      </c>
      <c r="C13" s="130" t="s">
        <v>98</v>
      </c>
      <c r="D13" s="128" t="s">
        <v>3512</v>
      </c>
      <c r="I13" s="147" t="s">
        <v>88</v>
      </c>
      <c r="J13" s="146" t="s">
        <v>196</v>
      </c>
    </row>
    <row r="14" spans="1:10" ht="15" x14ac:dyDescent="0.25">
      <c r="A14" s="128">
        <v>328</v>
      </c>
      <c r="B14" s="128">
        <v>395</v>
      </c>
      <c r="C14" s="130" t="s">
        <v>99</v>
      </c>
      <c r="D14" s="128" t="s">
        <v>3512</v>
      </c>
      <c r="I14" s="147" t="s">
        <v>94</v>
      </c>
      <c r="J14" s="146" t="s">
        <v>205</v>
      </c>
    </row>
    <row r="15" spans="1:10" ht="15" x14ac:dyDescent="0.25">
      <c r="A15" s="128">
        <v>389</v>
      </c>
      <c r="B15" s="128">
        <v>433</v>
      </c>
      <c r="C15" s="130" t="s">
        <v>107</v>
      </c>
      <c r="D15" s="128" t="s">
        <v>3512</v>
      </c>
      <c r="I15" s="147" t="s">
        <v>98</v>
      </c>
      <c r="J15" s="148"/>
    </row>
    <row r="16" spans="1:10" ht="15" x14ac:dyDescent="0.25">
      <c r="A16" s="128">
        <v>583</v>
      </c>
      <c r="B16" s="128">
        <v>657</v>
      </c>
      <c r="C16" s="130" t="s">
        <v>136</v>
      </c>
      <c r="D16" s="128" t="s">
        <v>3512</v>
      </c>
      <c r="I16" s="147" t="s">
        <v>99</v>
      </c>
      <c r="J16" s="148"/>
    </row>
    <row r="17" spans="1:10" ht="15" x14ac:dyDescent="0.25">
      <c r="A17" s="128">
        <v>650</v>
      </c>
      <c r="B17" s="128">
        <v>763</v>
      </c>
      <c r="C17" s="130" t="s">
        <v>156</v>
      </c>
      <c r="D17" s="128" t="s">
        <v>3512</v>
      </c>
      <c r="I17" s="147" t="s">
        <v>107</v>
      </c>
      <c r="J17" s="148"/>
    </row>
    <row r="18" spans="1:10" ht="15" x14ac:dyDescent="0.25">
      <c r="A18" s="128">
        <v>108</v>
      </c>
      <c r="B18" s="128">
        <v>38</v>
      </c>
      <c r="C18" s="130" t="s">
        <v>38</v>
      </c>
      <c r="E18" s="128" t="s">
        <v>3515</v>
      </c>
      <c r="I18" s="147" t="s">
        <v>136</v>
      </c>
      <c r="J18" s="148"/>
    </row>
    <row r="19" spans="1:10" ht="15" x14ac:dyDescent="0.25">
      <c r="A19" s="128">
        <v>394</v>
      </c>
      <c r="B19" s="128">
        <v>444</v>
      </c>
      <c r="C19" s="130" t="s">
        <v>108</v>
      </c>
      <c r="E19" s="128" t="s">
        <v>3515</v>
      </c>
      <c r="I19" s="149" t="s">
        <v>156</v>
      </c>
      <c r="J19" s="150"/>
    </row>
    <row r="20" spans="1:10" x14ac:dyDescent="0.25">
      <c r="A20" s="128">
        <v>498</v>
      </c>
      <c r="B20" s="128">
        <v>539</v>
      </c>
      <c r="C20" s="130" t="s">
        <v>121</v>
      </c>
      <c r="E20" s="128" t="s">
        <v>3515</v>
      </c>
    </row>
    <row r="21" spans="1:10" x14ac:dyDescent="0.25">
      <c r="A21" s="128">
        <v>578</v>
      </c>
      <c r="B21" s="128">
        <v>652</v>
      </c>
      <c r="C21" s="130" t="s">
        <v>135</v>
      </c>
      <c r="E21" s="128" t="s">
        <v>3515</v>
      </c>
    </row>
    <row r="22" spans="1:10" x14ac:dyDescent="0.25">
      <c r="A22" s="128">
        <v>551</v>
      </c>
      <c r="B22" s="128">
        <v>659</v>
      </c>
      <c r="C22" s="130" t="s">
        <v>137</v>
      </c>
      <c r="E22" s="128" t="s">
        <v>3515</v>
      </c>
    </row>
    <row r="23" spans="1:10" x14ac:dyDescent="0.25">
      <c r="A23" s="128">
        <v>678</v>
      </c>
      <c r="B23" s="128">
        <v>792</v>
      </c>
      <c r="C23" s="130" t="s">
        <v>161</v>
      </c>
      <c r="E23" s="128" t="s">
        <v>3515</v>
      </c>
    </row>
    <row r="24" spans="1:10" x14ac:dyDescent="0.25">
      <c r="A24" s="128">
        <v>813</v>
      </c>
      <c r="B24" s="128">
        <v>900</v>
      </c>
      <c r="C24" s="130" t="s">
        <v>178</v>
      </c>
      <c r="E24" s="128" t="s">
        <v>3515</v>
      </c>
    </row>
    <row r="25" spans="1:10" x14ac:dyDescent="0.25">
      <c r="A25" s="128">
        <v>820</v>
      </c>
      <c r="B25" s="128">
        <v>907</v>
      </c>
      <c r="C25" s="130" t="s">
        <v>185</v>
      </c>
      <c r="E25" s="128" t="s">
        <v>3515</v>
      </c>
    </row>
    <row r="26" spans="1:10" x14ac:dyDescent="0.25">
      <c r="A26" s="128">
        <v>839</v>
      </c>
      <c r="B26" s="128">
        <v>941</v>
      </c>
      <c r="C26" s="130" t="s">
        <v>190</v>
      </c>
      <c r="E26" s="128" t="s">
        <v>3515</v>
      </c>
    </row>
    <row r="27" spans="1:10" x14ac:dyDescent="0.25">
      <c r="A27" s="128">
        <v>858</v>
      </c>
      <c r="B27" s="128">
        <v>964</v>
      </c>
      <c r="C27" s="130" t="s">
        <v>196</v>
      </c>
      <c r="E27" s="128" t="s">
        <v>3515</v>
      </c>
    </row>
    <row r="28" spans="1:10" x14ac:dyDescent="0.25">
      <c r="A28" s="128">
        <v>873</v>
      </c>
      <c r="B28" s="128">
        <v>981</v>
      </c>
      <c r="C28" s="130" t="s">
        <v>205</v>
      </c>
      <c r="E28" s="128" t="s">
        <v>3515</v>
      </c>
    </row>
    <row r="29" spans="1:10" x14ac:dyDescent="0.25">
      <c r="A29" s="128">
        <v>99</v>
      </c>
      <c r="B29" s="128">
        <v>6</v>
      </c>
      <c r="C29" s="130" t="s">
        <v>22</v>
      </c>
    </row>
    <row r="30" spans="1:10" x14ac:dyDescent="0.25">
      <c r="A30" s="128">
        <v>101</v>
      </c>
      <c r="B30" s="128">
        <v>10</v>
      </c>
      <c r="C30" s="130" t="s">
        <v>23</v>
      </c>
    </row>
    <row r="31" spans="1:10" x14ac:dyDescent="0.25">
      <c r="A31" s="128">
        <v>102</v>
      </c>
      <c r="B31" s="128">
        <v>11</v>
      </c>
      <c r="C31" s="130" t="s">
        <v>24</v>
      </c>
    </row>
    <row r="32" spans="1:10" x14ac:dyDescent="0.25">
      <c r="A32" s="128">
        <v>106.5</v>
      </c>
      <c r="B32" s="128">
        <v>14</v>
      </c>
      <c r="C32" s="130" t="s">
        <v>25</v>
      </c>
    </row>
    <row r="33" spans="1:3" x14ac:dyDescent="0.25">
      <c r="A33" s="128">
        <v>95</v>
      </c>
      <c r="B33" s="128">
        <v>17</v>
      </c>
      <c r="C33" s="130" t="s">
        <v>27</v>
      </c>
    </row>
    <row r="34" spans="1:3" x14ac:dyDescent="0.25">
      <c r="A34" s="128">
        <v>93</v>
      </c>
      <c r="B34" s="128">
        <v>18</v>
      </c>
      <c r="C34" s="130" t="s">
        <v>28</v>
      </c>
    </row>
    <row r="35" spans="1:3" x14ac:dyDescent="0.25">
      <c r="A35" s="128">
        <v>107</v>
      </c>
      <c r="B35" s="128">
        <v>22</v>
      </c>
      <c r="C35" s="130" t="s">
        <v>29</v>
      </c>
    </row>
    <row r="36" spans="1:3" x14ac:dyDescent="0.25">
      <c r="A36" s="128">
        <v>123</v>
      </c>
      <c r="B36" s="128">
        <v>26</v>
      </c>
      <c r="C36" s="130" t="s">
        <v>32</v>
      </c>
    </row>
    <row r="37" spans="1:3" x14ac:dyDescent="0.25">
      <c r="A37" s="128">
        <v>118</v>
      </c>
      <c r="B37" s="128">
        <v>31</v>
      </c>
      <c r="C37" s="130" t="s">
        <v>34</v>
      </c>
    </row>
    <row r="38" spans="1:3" x14ac:dyDescent="0.25">
      <c r="A38" s="128">
        <v>119</v>
      </c>
      <c r="B38" s="128">
        <v>32</v>
      </c>
      <c r="C38" s="130" t="s">
        <v>35</v>
      </c>
    </row>
    <row r="39" spans="1:3" x14ac:dyDescent="0.25">
      <c r="A39" s="128">
        <v>116</v>
      </c>
      <c r="B39" s="128">
        <v>35</v>
      </c>
      <c r="C39" s="130" t="s">
        <v>37</v>
      </c>
    </row>
    <row r="40" spans="1:3" x14ac:dyDescent="0.25">
      <c r="A40" s="128">
        <v>125</v>
      </c>
      <c r="B40" s="128">
        <v>39</v>
      </c>
      <c r="C40" s="130" t="s">
        <v>39</v>
      </c>
    </row>
    <row r="41" spans="1:3" x14ac:dyDescent="0.25">
      <c r="A41" s="128">
        <v>126</v>
      </c>
      <c r="B41" s="128">
        <v>40</v>
      </c>
      <c r="C41" s="130" t="s">
        <v>40</v>
      </c>
    </row>
    <row r="42" spans="1:3" x14ac:dyDescent="0.25">
      <c r="A42" s="128">
        <v>129</v>
      </c>
      <c r="B42" s="128">
        <v>44</v>
      </c>
      <c r="C42" s="130" t="s">
        <v>42</v>
      </c>
    </row>
    <row r="43" spans="1:3" x14ac:dyDescent="0.25">
      <c r="A43" s="128">
        <v>136</v>
      </c>
      <c r="B43" s="128">
        <v>50</v>
      </c>
      <c r="C43" s="130" t="s">
        <v>44</v>
      </c>
    </row>
    <row r="44" spans="1:3" x14ac:dyDescent="0.25">
      <c r="A44" s="128">
        <v>140</v>
      </c>
      <c r="B44" s="128">
        <v>53</v>
      </c>
      <c r="C44" s="130" t="s">
        <v>45</v>
      </c>
    </row>
    <row r="45" spans="1:3" x14ac:dyDescent="0.25">
      <c r="A45" s="128">
        <v>137</v>
      </c>
      <c r="B45" s="128">
        <v>55</v>
      </c>
      <c r="C45" s="130" t="s">
        <v>46</v>
      </c>
    </row>
    <row r="46" spans="1:3" x14ac:dyDescent="0.25">
      <c r="A46" s="128">
        <v>143</v>
      </c>
      <c r="B46" s="128">
        <v>56</v>
      </c>
      <c r="C46" s="130" t="s">
        <v>47</v>
      </c>
    </row>
    <row r="47" spans="1:3" x14ac:dyDescent="0.25">
      <c r="A47" s="128">
        <v>141</v>
      </c>
      <c r="B47" s="128">
        <v>57</v>
      </c>
      <c r="C47" s="130" t="s">
        <v>48</v>
      </c>
    </row>
    <row r="48" spans="1:3" x14ac:dyDescent="0.25">
      <c r="A48" s="128">
        <v>142</v>
      </c>
      <c r="B48" s="128">
        <v>58</v>
      </c>
      <c r="C48" s="130" t="s">
        <v>49</v>
      </c>
    </row>
    <row r="49" spans="1:3" x14ac:dyDescent="0.25">
      <c r="A49" s="128">
        <v>145</v>
      </c>
      <c r="B49" s="128">
        <v>60</v>
      </c>
      <c r="C49" s="130" t="s">
        <v>50</v>
      </c>
    </row>
    <row r="50" spans="1:3" x14ac:dyDescent="0.25">
      <c r="A50" s="128">
        <v>146</v>
      </c>
      <c r="B50" s="128">
        <v>61</v>
      </c>
      <c r="C50" s="130" t="s">
        <v>51</v>
      </c>
    </row>
    <row r="51" spans="1:3" x14ac:dyDescent="0.25">
      <c r="A51" s="128">
        <v>147</v>
      </c>
      <c r="B51" s="128">
        <v>62</v>
      </c>
      <c r="C51" s="130" t="s">
        <v>52</v>
      </c>
    </row>
    <row r="52" spans="1:3" x14ac:dyDescent="0.25">
      <c r="A52" s="128">
        <v>209</v>
      </c>
      <c r="B52" s="128">
        <v>68</v>
      </c>
      <c r="C52" s="130" t="s">
        <v>54</v>
      </c>
    </row>
    <row r="53" spans="1:3" x14ac:dyDescent="0.25">
      <c r="A53" s="128">
        <v>192</v>
      </c>
      <c r="B53" s="128">
        <v>72</v>
      </c>
      <c r="C53" s="130" t="s">
        <v>55</v>
      </c>
    </row>
    <row r="54" spans="1:3" x14ac:dyDescent="0.25">
      <c r="A54" s="128">
        <v>190</v>
      </c>
      <c r="B54" s="128">
        <v>74</v>
      </c>
      <c r="C54" s="130" t="s">
        <v>56</v>
      </c>
    </row>
    <row r="55" spans="1:3" x14ac:dyDescent="0.25">
      <c r="A55" s="128">
        <v>193</v>
      </c>
      <c r="B55" s="128">
        <v>75</v>
      </c>
      <c r="C55" s="130" t="s">
        <v>57</v>
      </c>
    </row>
    <row r="56" spans="1:3" x14ac:dyDescent="0.25">
      <c r="A56" s="128">
        <v>199</v>
      </c>
      <c r="B56" s="128">
        <v>76</v>
      </c>
      <c r="C56" s="130" t="s">
        <v>58</v>
      </c>
    </row>
    <row r="57" spans="1:3" x14ac:dyDescent="0.25">
      <c r="A57" s="128">
        <v>195</v>
      </c>
      <c r="B57" s="128">
        <v>83</v>
      </c>
      <c r="C57" s="130" t="s">
        <v>59</v>
      </c>
    </row>
    <row r="58" spans="1:3" x14ac:dyDescent="0.25">
      <c r="A58" s="128">
        <v>203</v>
      </c>
      <c r="B58" s="128">
        <v>85</v>
      </c>
      <c r="C58" s="130" t="s">
        <v>60</v>
      </c>
    </row>
    <row r="59" spans="1:3" x14ac:dyDescent="0.25">
      <c r="A59" s="128">
        <v>204</v>
      </c>
      <c r="B59" s="128">
        <v>88</v>
      </c>
      <c r="C59" s="130" t="s">
        <v>61</v>
      </c>
    </row>
    <row r="60" spans="1:3" x14ac:dyDescent="0.25">
      <c r="A60" s="128">
        <v>7</v>
      </c>
      <c r="B60" s="128">
        <v>95</v>
      </c>
      <c r="C60" s="130" t="s">
        <v>62</v>
      </c>
    </row>
    <row r="61" spans="1:3" x14ac:dyDescent="0.25">
      <c r="A61" s="128">
        <v>10</v>
      </c>
      <c r="B61" s="128">
        <v>98</v>
      </c>
      <c r="C61" s="130" t="s">
        <v>63</v>
      </c>
    </row>
    <row r="62" spans="1:3" x14ac:dyDescent="0.25">
      <c r="A62" s="128">
        <v>12</v>
      </c>
      <c r="B62" s="128">
        <v>100</v>
      </c>
      <c r="C62" s="130" t="s">
        <v>64</v>
      </c>
    </row>
    <row r="63" spans="1:3" x14ac:dyDescent="0.25">
      <c r="A63" s="128">
        <v>61</v>
      </c>
      <c r="B63" s="128">
        <v>171</v>
      </c>
      <c r="C63" s="130" t="s">
        <v>65</v>
      </c>
    </row>
    <row r="64" spans="1:3" x14ac:dyDescent="0.25">
      <c r="A64" s="128">
        <v>58</v>
      </c>
      <c r="B64" s="128">
        <v>176</v>
      </c>
      <c r="C64" s="130" t="s">
        <v>66</v>
      </c>
    </row>
    <row r="65" spans="1:3" x14ac:dyDescent="0.25">
      <c r="A65" s="128">
        <v>68</v>
      </c>
      <c r="B65" s="128">
        <v>178</v>
      </c>
      <c r="C65" s="130" t="s">
        <v>67</v>
      </c>
    </row>
    <row r="66" spans="1:3" x14ac:dyDescent="0.25">
      <c r="A66" s="128">
        <v>70</v>
      </c>
      <c r="B66" s="128">
        <v>182</v>
      </c>
      <c r="C66" s="130" t="s">
        <v>68</v>
      </c>
    </row>
    <row r="67" spans="1:3" x14ac:dyDescent="0.25">
      <c r="A67" s="128">
        <v>71</v>
      </c>
      <c r="B67" s="128">
        <v>184</v>
      </c>
      <c r="C67" s="130" t="s">
        <v>69</v>
      </c>
    </row>
    <row r="68" spans="1:3" x14ac:dyDescent="0.25">
      <c r="A68" s="128">
        <v>81</v>
      </c>
      <c r="B68" s="128">
        <v>196</v>
      </c>
      <c r="C68" s="130" t="s">
        <v>70</v>
      </c>
    </row>
    <row r="69" spans="1:3" x14ac:dyDescent="0.25">
      <c r="A69" s="128">
        <v>86</v>
      </c>
      <c r="B69" s="128">
        <v>201</v>
      </c>
      <c r="C69" s="130" t="s">
        <v>71</v>
      </c>
    </row>
    <row r="70" spans="1:3" x14ac:dyDescent="0.25">
      <c r="A70" s="128">
        <v>151</v>
      </c>
      <c r="B70" s="128">
        <v>204</v>
      </c>
      <c r="C70" s="130" t="s">
        <v>72</v>
      </c>
    </row>
    <row r="71" spans="1:3" x14ac:dyDescent="0.25">
      <c r="A71" s="128">
        <v>153</v>
      </c>
      <c r="B71" s="128">
        <v>206</v>
      </c>
      <c r="C71" s="130" t="s">
        <v>73</v>
      </c>
    </row>
    <row r="72" spans="1:3" x14ac:dyDescent="0.25">
      <c r="A72" s="128">
        <v>159</v>
      </c>
      <c r="B72" s="128">
        <v>213</v>
      </c>
      <c r="C72" s="130" t="s">
        <v>74</v>
      </c>
    </row>
    <row r="73" spans="1:3" x14ac:dyDescent="0.25">
      <c r="A73" s="128">
        <v>159.19999694824199</v>
      </c>
      <c r="B73" s="128">
        <v>213</v>
      </c>
      <c r="C73" s="130" t="s">
        <v>75</v>
      </c>
    </row>
    <row r="74" spans="1:3" x14ac:dyDescent="0.25">
      <c r="A74" s="128">
        <v>162</v>
      </c>
      <c r="B74" s="128">
        <v>216</v>
      </c>
      <c r="C74" s="130" t="s">
        <v>76</v>
      </c>
    </row>
    <row r="75" spans="1:3" x14ac:dyDescent="0.25">
      <c r="A75" s="128">
        <v>163</v>
      </c>
      <c r="B75" s="128">
        <v>217</v>
      </c>
      <c r="C75" s="130" t="s">
        <v>77</v>
      </c>
    </row>
    <row r="76" spans="1:3" x14ac:dyDescent="0.25">
      <c r="A76" s="128">
        <v>164</v>
      </c>
      <c r="B76" s="128">
        <v>218</v>
      </c>
      <c r="C76" s="130" t="s">
        <v>78</v>
      </c>
    </row>
    <row r="77" spans="1:3" x14ac:dyDescent="0.25">
      <c r="A77" s="128">
        <v>165</v>
      </c>
      <c r="B77" s="128">
        <v>219</v>
      </c>
      <c r="C77" s="130" t="s">
        <v>79</v>
      </c>
    </row>
    <row r="78" spans="1:3" x14ac:dyDescent="0.25">
      <c r="A78" s="128">
        <v>173</v>
      </c>
      <c r="B78" s="128">
        <v>228</v>
      </c>
      <c r="C78" s="130" t="s">
        <v>80</v>
      </c>
    </row>
    <row r="79" spans="1:3" x14ac:dyDescent="0.25">
      <c r="A79" s="128">
        <v>177</v>
      </c>
      <c r="B79" s="128">
        <v>232</v>
      </c>
      <c r="C79" s="130" t="s">
        <v>82</v>
      </c>
    </row>
    <row r="80" spans="1:3" x14ac:dyDescent="0.25">
      <c r="A80" s="128">
        <v>179</v>
      </c>
      <c r="B80" s="128">
        <v>234</v>
      </c>
      <c r="C80" s="130" t="s">
        <v>84</v>
      </c>
    </row>
    <row r="81" spans="1:3" x14ac:dyDescent="0.25">
      <c r="A81" s="128">
        <v>179.19999694824199</v>
      </c>
      <c r="B81" s="128">
        <v>234</v>
      </c>
      <c r="C81" s="130" t="s">
        <v>85</v>
      </c>
    </row>
    <row r="82" spans="1:3" x14ac:dyDescent="0.25">
      <c r="A82" s="128">
        <v>216</v>
      </c>
      <c r="B82" s="128">
        <v>241</v>
      </c>
      <c r="C82" s="130" t="s">
        <v>86</v>
      </c>
    </row>
    <row r="83" spans="1:3" x14ac:dyDescent="0.25">
      <c r="A83" s="128">
        <v>217</v>
      </c>
      <c r="B83" s="128">
        <v>242</v>
      </c>
      <c r="C83" s="130" t="s">
        <v>87</v>
      </c>
    </row>
    <row r="84" spans="1:3" x14ac:dyDescent="0.25">
      <c r="A84" s="128">
        <v>226</v>
      </c>
      <c r="B84" s="128">
        <v>253</v>
      </c>
      <c r="C84" s="130" t="s">
        <v>89</v>
      </c>
    </row>
    <row r="85" spans="1:3" x14ac:dyDescent="0.25">
      <c r="A85" s="128">
        <v>242</v>
      </c>
      <c r="B85" s="128">
        <v>277</v>
      </c>
      <c r="C85" s="130" t="s">
        <v>90</v>
      </c>
    </row>
    <row r="86" spans="1:3" x14ac:dyDescent="0.25">
      <c r="A86" s="128">
        <v>253</v>
      </c>
      <c r="B86" s="128">
        <v>289</v>
      </c>
      <c r="C86" s="130" t="s">
        <v>91</v>
      </c>
    </row>
    <row r="87" spans="1:3" x14ac:dyDescent="0.25">
      <c r="A87" s="128">
        <v>254</v>
      </c>
      <c r="B87" s="128">
        <v>292</v>
      </c>
      <c r="C87" s="130" t="s">
        <v>92</v>
      </c>
    </row>
    <row r="88" spans="1:3" x14ac:dyDescent="0.25">
      <c r="A88" s="128">
        <v>305</v>
      </c>
      <c r="B88" s="128">
        <v>335</v>
      </c>
      <c r="C88" s="130" t="s">
        <v>93</v>
      </c>
    </row>
    <row r="89" spans="1:3" x14ac:dyDescent="0.25">
      <c r="A89" s="128">
        <v>311</v>
      </c>
      <c r="B89" s="128">
        <v>344</v>
      </c>
      <c r="C89" s="130" t="s">
        <v>95</v>
      </c>
    </row>
    <row r="90" spans="1:3" x14ac:dyDescent="0.25">
      <c r="A90" s="128">
        <v>300.5</v>
      </c>
      <c r="B90" s="128">
        <v>346.5</v>
      </c>
      <c r="C90" s="130" t="s">
        <v>96</v>
      </c>
    </row>
    <row r="91" spans="1:3" x14ac:dyDescent="0.25">
      <c r="A91" s="128">
        <v>320</v>
      </c>
      <c r="B91" s="128">
        <v>387</v>
      </c>
      <c r="C91" s="130" t="s">
        <v>97</v>
      </c>
    </row>
    <row r="92" spans="1:3" x14ac:dyDescent="0.25">
      <c r="A92" s="128">
        <v>329</v>
      </c>
      <c r="B92" s="128">
        <v>396</v>
      </c>
      <c r="C92" s="130" t="s">
        <v>100</v>
      </c>
    </row>
    <row r="93" spans="1:3" x14ac:dyDescent="0.25">
      <c r="A93" s="128">
        <v>330</v>
      </c>
      <c r="B93" s="128">
        <v>398</v>
      </c>
      <c r="C93" s="130" t="s">
        <v>101</v>
      </c>
    </row>
    <row r="94" spans="1:3" x14ac:dyDescent="0.25">
      <c r="A94" s="128">
        <v>332</v>
      </c>
      <c r="B94" s="128">
        <v>400</v>
      </c>
      <c r="C94" s="130" t="s">
        <v>102</v>
      </c>
    </row>
    <row r="95" spans="1:3" x14ac:dyDescent="0.25">
      <c r="A95" s="128">
        <v>333</v>
      </c>
      <c r="B95" s="128">
        <v>401</v>
      </c>
      <c r="C95" s="130" t="s">
        <v>103</v>
      </c>
    </row>
    <row r="96" spans="1:3" x14ac:dyDescent="0.25">
      <c r="A96" s="128">
        <v>336</v>
      </c>
      <c r="B96" s="128">
        <v>402</v>
      </c>
      <c r="C96" s="130" t="s">
        <v>104</v>
      </c>
    </row>
    <row r="97" spans="1:3" x14ac:dyDescent="0.25">
      <c r="A97" s="128">
        <v>337</v>
      </c>
      <c r="B97" s="128">
        <v>403</v>
      </c>
      <c r="C97" s="130" t="s">
        <v>105</v>
      </c>
    </row>
    <row r="98" spans="1:3" x14ac:dyDescent="0.25">
      <c r="A98" s="128">
        <v>384</v>
      </c>
      <c r="B98" s="128">
        <v>426</v>
      </c>
      <c r="C98" s="130" t="s">
        <v>106</v>
      </c>
    </row>
    <row r="99" spans="1:3" x14ac:dyDescent="0.25">
      <c r="A99" s="128">
        <v>418</v>
      </c>
      <c r="B99" s="128">
        <v>453</v>
      </c>
      <c r="C99" s="130" t="s">
        <v>109</v>
      </c>
    </row>
    <row r="100" spans="1:3" x14ac:dyDescent="0.25">
      <c r="A100" s="128">
        <v>422</v>
      </c>
      <c r="B100" s="128">
        <v>456</v>
      </c>
      <c r="C100" s="130" t="s">
        <v>110</v>
      </c>
    </row>
    <row r="101" spans="1:3" x14ac:dyDescent="0.25">
      <c r="A101" s="128">
        <v>424</v>
      </c>
      <c r="B101" s="128">
        <v>459</v>
      </c>
      <c r="C101" s="130" t="s">
        <v>111</v>
      </c>
    </row>
    <row r="102" spans="1:3" x14ac:dyDescent="0.25">
      <c r="A102" s="128">
        <v>427</v>
      </c>
      <c r="B102" s="128">
        <v>462</v>
      </c>
      <c r="C102" s="130" t="s">
        <v>112</v>
      </c>
    </row>
    <row r="103" spans="1:3" x14ac:dyDescent="0.25">
      <c r="A103" s="128">
        <v>435</v>
      </c>
      <c r="B103" s="128">
        <v>470</v>
      </c>
      <c r="C103" s="130" t="s">
        <v>113</v>
      </c>
    </row>
    <row r="104" spans="1:3" x14ac:dyDescent="0.25">
      <c r="A104" s="128">
        <v>436</v>
      </c>
      <c r="B104" s="128">
        <v>472</v>
      </c>
      <c r="C104" s="130" t="s">
        <v>114</v>
      </c>
    </row>
    <row r="105" spans="1:3" x14ac:dyDescent="0.25">
      <c r="A105" s="128">
        <v>438</v>
      </c>
      <c r="B105" s="128">
        <v>474</v>
      </c>
      <c r="C105" s="130" t="s">
        <v>115</v>
      </c>
    </row>
    <row r="106" spans="1:3" x14ac:dyDescent="0.25">
      <c r="A106" s="128">
        <v>482</v>
      </c>
      <c r="B106" s="128">
        <v>522</v>
      </c>
      <c r="C106" s="130" t="s">
        <v>117</v>
      </c>
    </row>
    <row r="107" spans="1:3" x14ac:dyDescent="0.25">
      <c r="A107" s="128">
        <v>485</v>
      </c>
      <c r="B107" s="128">
        <v>526</v>
      </c>
      <c r="C107" s="130" t="s">
        <v>118</v>
      </c>
    </row>
    <row r="108" spans="1:3" x14ac:dyDescent="0.25">
      <c r="A108" s="128">
        <v>492</v>
      </c>
      <c r="B108" s="128">
        <v>534</v>
      </c>
      <c r="C108" s="130" t="s">
        <v>119</v>
      </c>
    </row>
    <row r="109" spans="1:3" x14ac:dyDescent="0.25">
      <c r="A109" s="128">
        <v>499</v>
      </c>
      <c r="B109" s="128">
        <v>540</v>
      </c>
      <c r="C109" s="130" t="s">
        <v>122</v>
      </c>
    </row>
    <row r="110" spans="1:3" x14ac:dyDescent="0.25">
      <c r="A110" s="128">
        <v>505</v>
      </c>
      <c r="B110" s="128">
        <v>546</v>
      </c>
      <c r="C110" s="130" t="s">
        <v>123</v>
      </c>
    </row>
    <row r="111" spans="1:3" x14ac:dyDescent="0.25">
      <c r="A111" s="128">
        <v>182</v>
      </c>
      <c r="B111" s="128">
        <v>553</v>
      </c>
      <c r="C111" s="137" t="s">
        <v>124</v>
      </c>
    </row>
    <row r="112" spans="1:3" x14ac:dyDescent="0.25">
      <c r="A112" s="128">
        <v>183</v>
      </c>
      <c r="B112" s="128">
        <v>555</v>
      </c>
      <c r="C112" s="137" t="s">
        <v>125</v>
      </c>
    </row>
    <row r="113" spans="1:3" x14ac:dyDescent="0.25">
      <c r="A113" s="128">
        <v>186</v>
      </c>
      <c r="B113" s="128">
        <v>559</v>
      </c>
      <c r="C113" s="137" t="s">
        <v>126</v>
      </c>
    </row>
    <row r="114" spans="1:3" x14ac:dyDescent="0.25">
      <c r="A114" s="128">
        <v>188</v>
      </c>
      <c r="B114" s="128">
        <v>560</v>
      </c>
      <c r="C114" s="137" t="s">
        <v>127</v>
      </c>
    </row>
    <row r="115" spans="1:3" x14ac:dyDescent="0.25">
      <c r="A115" s="128">
        <v>683</v>
      </c>
      <c r="B115" s="128">
        <v>620</v>
      </c>
      <c r="C115" s="130" t="s">
        <v>128</v>
      </c>
    </row>
    <row r="116" spans="1:3" x14ac:dyDescent="0.25">
      <c r="A116" s="128">
        <v>682</v>
      </c>
      <c r="B116" s="128">
        <v>621</v>
      </c>
      <c r="C116" s="130" t="s">
        <v>129</v>
      </c>
    </row>
    <row r="117" spans="1:3" x14ac:dyDescent="0.25">
      <c r="A117" s="128">
        <v>567</v>
      </c>
      <c r="B117" s="128">
        <v>642</v>
      </c>
      <c r="C117" s="130" t="s">
        <v>130</v>
      </c>
    </row>
    <row r="118" spans="1:3" x14ac:dyDescent="0.25">
      <c r="A118" s="128">
        <v>568</v>
      </c>
      <c r="B118" s="128">
        <v>643</v>
      </c>
      <c r="C118" s="130" t="s">
        <v>131</v>
      </c>
    </row>
    <row r="119" spans="1:3" x14ac:dyDescent="0.25">
      <c r="A119" s="128">
        <v>571</v>
      </c>
      <c r="B119" s="128">
        <v>646</v>
      </c>
      <c r="C119" s="130" t="s">
        <v>132</v>
      </c>
    </row>
    <row r="120" spans="1:3" x14ac:dyDescent="0.25">
      <c r="A120" s="128">
        <v>574</v>
      </c>
      <c r="B120" s="128">
        <v>648</v>
      </c>
      <c r="C120" s="130" t="s">
        <v>133</v>
      </c>
    </row>
    <row r="121" spans="1:3" x14ac:dyDescent="0.25">
      <c r="A121" s="128">
        <v>575</v>
      </c>
      <c r="B121" s="128">
        <v>649</v>
      </c>
      <c r="C121" s="130" t="s">
        <v>134</v>
      </c>
    </row>
    <row r="122" spans="1:3" x14ac:dyDescent="0.25">
      <c r="A122" s="128">
        <v>584</v>
      </c>
      <c r="B122" s="128">
        <v>676</v>
      </c>
      <c r="C122" s="130" t="s">
        <v>138</v>
      </c>
    </row>
    <row r="123" spans="1:3" x14ac:dyDescent="0.25">
      <c r="A123" s="128">
        <v>587</v>
      </c>
      <c r="B123" s="128">
        <v>677</v>
      </c>
      <c r="C123" s="130" t="s">
        <v>139</v>
      </c>
    </row>
    <row r="124" spans="1:3" x14ac:dyDescent="0.25">
      <c r="A124" s="128">
        <v>596</v>
      </c>
      <c r="B124" s="128">
        <v>688</v>
      </c>
      <c r="C124" s="130" t="s">
        <v>140</v>
      </c>
    </row>
    <row r="125" spans="1:3" x14ac:dyDescent="0.25">
      <c r="A125" s="128">
        <v>597</v>
      </c>
      <c r="B125" s="128">
        <v>689</v>
      </c>
      <c r="C125" s="130" t="s">
        <v>141</v>
      </c>
    </row>
    <row r="126" spans="1:3" x14ac:dyDescent="0.25">
      <c r="A126" s="128">
        <v>598</v>
      </c>
      <c r="B126" s="128">
        <v>690</v>
      </c>
      <c r="C126" s="130" t="s">
        <v>142</v>
      </c>
    </row>
    <row r="127" spans="1:3" x14ac:dyDescent="0.25">
      <c r="A127" s="128">
        <v>601</v>
      </c>
      <c r="B127" s="128">
        <v>693</v>
      </c>
      <c r="C127" s="130" t="s">
        <v>143</v>
      </c>
    </row>
    <row r="128" spans="1:3" x14ac:dyDescent="0.25">
      <c r="A128" s="128">
        <v>605</v>
      </c>
      <c r="B128" s="128">
        <v>695</v>
      </c>
      <c r="C128" s="130" t="s">
        <v>144</v>
      </c>
    </row>
    <row r="129" spans="1:3" x14ac:dyDescent="0.25">
      <c r="A129" s="128">
        <v>608</v>
      </c>
      <c r="B129" s="128">
        <v>696</v>
      </c>
      <c r="C129" s="130" t="s">
        <v>145</v>
      </c>
    </row>
    <row r="130" spans="1:3" x14ac:dyDescent="0.25">
      <c r="A130" s="128">
        <v>609</v>
      </c>
      <c r="B130" s="128">
        <v>697</v>
      </c>
      <c r="C130" s="130" t="s">
        <v>146</v>
      </c>
    </row>
    <row r="131" spans="1:3" x14ac:dyDescent="0.25">
      <c r="A131" s="128">
        <v>609.5</v>
      </c>
      <c r="B131" s="128">
        <v>698</v>
      </c>
      <c r="C131" s="130" t="s">
        <v>147</v>
      </c>
    </row>
    <row r="132" spans="1:3" x14ac:dyDescent="0.25">
      <c r="A132" s="128">
        <v>611</v>
      </c>
      <c r="B132" s="128">
        <v>700</v>
      </c>
      <c r="C132" s="130" t="s">
        <v>148</v>
      </c>
    </row>
    <row r="133" spans="1:3" x14ac:dyDescent="0.25">
      <c r="A133" s="128">
        <v>612</v>
      </c>
      <c r="B133" s="128">
        <v>709</v>
      </c>
      <c r="C133" s="130" t="s">
        <v>149</v>
      </c>
    </row>
    <row r="134" spans="1:3" x14ac:dyDescent="0.25">
      <c r="A134" s="128">
        <v>618</v>
      </c>
      <c r="B134" s="128">
        <v>711</v>
      </c>
      <c r="C134" s="130" t="s">
        <v>150</v>
      </c>
    </row>
    <row r="135" spans="1:3" x14ac:dyDescent="0.25">
      <c r="A135" s="128">
        <v>619</v>
      </c>
      <c r="B135" s="128">
        <v>712</v>
      </c>
      <c r="C135" s="130" t="s">
        <v>151</v>
      </c>
    </row>
    <row r="136" spans="1:3" x14ac:dyDescent="0.25">
      <c r="A136" s="128">
        <v>635</v>
      </c>
      <c r="B136" s="128">
        <v>741</v>
      </c>
      <c r="C136" s="130" t="s">
        <v>152</v>
      </c>
    </row>
    <row r="137" spans="1:3" x14ac:dyDescent="0.25">
      <c r="A137" s="128">
        <v>637</v>
      </c>
      <c r="B137" s="128">
        <v>743</v>
      </c>
      <c r="C137" s="130" t="s">
        <v>153</v>
      </c>
    </row>
    <row r="138" spans="1:3" x14ac:dyDescent="0.25">
      <c r="A138" s="128">
        <v>638</v>
      </c>
      <c r="B138" s="128">
        <v>744</v>
      </c>
      <c r="C138" s="130" t="s">
        <v>154</v>
      </c>
    </row>
    <row r="139" spans="1:3" x14ac:dyDescent="0.25">
      <c r="A139" s="128">
        <v>642</v>
      </c>
      <c r="B139" s="128">
        <v>752</v>
      </c>
      <c r="C139" s="130" t="s">
        <v>155</v>
      </c>
    </row>
    <row r="140" spans="1:3" x14ac:dyDescent="0.25">
      <c r="A140" s="128">
        <v>652</v>
      </c>
      <c r="B140" s="128">
        <v>765</v>
      </c>
      <c r="C140" s="130" t="s">
        <v>157</v>
      </c>
    </row>
    <row r="141" spans="1:3" x14ac:dyDescent="0.25">
      <c r="A141" s="128">
        <v>656</v>
      </c>
      <c r="B141" s="128">
        <v>778</v>
      </c>
      <c r="C141" s="130" t="s">
        <v>158</v>
      </c>
    </row>
    <row r="142" spans="1:3" x14ac:dyDescent="0.25">
      <c r="A142" s="128">
        <v>684</v>
      </c>
      <c r="B142" s="128">
        <v>779</v>
      </c>
      <c r="C142" s="130" t="s">
        <v>159</v>
      </c>
    </row>
    <row r="143" spans="1:3" x14ac:dyDescent="0.25">
      <c r="A143" s="128">
        <v>675</v>
      </c>
      <c r="B143" s="128">
        <v>790</v>
      </c>
      <c r="C143" s="130" t="s">
        <v>160</v>
      </c>
    </row>
    <row r="144" spans="1:3" x14ac:dyDescent="0.25">
      <c r="A144" s="128">
        <v>679</v>
      </c>
      <c r="B144" s="128">
        <v>793</v>
      </c>
      <c r="C144" s="130" t="s">
        <v>162</v>
      </c>
    </row>
    <row r="145" spans="1:3" x14ac:dyDescent="0.25">
      <c r="A145" s="128">
        <v>823</v>
      </c>
      <c r="B145" s="128">
        <v>797</v>
      </c>
      <c r="C145" s="130" t="s">
        <v>163</v>
      </c>
    </row>
    <row r="146" spans="1:3" x14ac:dyDescent="0.25">
      <c r="A146" s="128">
        <v>832</v>
      </c>
      <c r="B146" s="128">
        <v>801</v>
      </c>
      <c r="C146" s="130" t="s">
        <v>164</v>
      </c>
    </row>
    <row r="147" spans="1:3" x14ac:dyDescent="0.25">
      <c r="A147" s="128">
        <v>740</v>
      </c>
      <c r="B147" s="128">
        <v>806</v>
      </c>
      <c r="C147" s="130" t="s">
        <v>165</v>
      </c>
    </row>
    <row r="148" spans="1:3" x14ac:dyDescent="0.25">
      <c r="A148" s="128">
        <v>734</v>
      </c>
      <c r="B148" s="128">
        <v>810</v>
      </c>
      <c r="C148" s="130" t="s">
        <v>166</v>
      </c>
    </row>
    <row r="149" spans="1:3" x14ac:dyDescent="0.25">
      <c r="A149" s="128">
        <v>718</v>
      </c>
      <c r="B149" s="128">
        <v>842</v>
      </c>
      <c r="C149" s="130" t="s">
        <v>167</v>
      </c>
    </row>
    <row r="150" spans="1:3" x14ac:dyDescent="0.25">
      <c r="A150" s="128">
        <v>720</v>
      </c>
      <c r="B150" s="128">
        <v>847</v>
      </c>
      <c r="C150" s="128" t="s">
        <v>168</v>
      </c>
    </row>
    <row r="151" spans="1:3" x14ac:dyDescent="0.25">
      <c r="A151" s="128">
        <v>780</v>
      </c>
      <c r="B151" s="128">
        <v>866</v>
      </c>
      <c r="C151" s="130" t="s">
        <v>170</v>
      </c>
    </row>
    <row r="152" spans="1:3" x14ac:dyDescent="0.25">
      <c r="A152" s="128">
        <v>781</v>
      </c>
      <c r="B152" s="128">
        <v>867</v>
      </c>
      <c r="C152" s="130" t="s">
        <v>171</v>
      </c>
    </row>
    <row r="153" spans="1:3" x14ac:dyDescent="0.25">
      <c r="A153" s="128">
        <v>793</v>
      </c>
      <c r="B153" s="128">
        <v>877</v>
      </c>
      <c r="C153" s="130" t="s">
        <v>172</v>
      </c>
    </row>
    <row r="154" spans="1:3" x14ac:dyDescent="0.25">
      <c r="A154" s="128">
        <v>794</v>
      </c>
      <c r="B154" s="128">
        <v>878</v>
      </c>
      <c r="C154" s="130" t="s">
        <v>173</v>
      </c>
    </row>
    <row r="155" spans="1:3" x14ac:dyDescent="0.25">
      <c r="A155" s="128">
        <v>799</v>
      </c>
      <c r="B155" s="128">
        <v>884</v>
      </c>
      <c r="C155" s="130" t="s">
        <v>174</v>
      </c>
    </row>
    <row r="156" spans="1:3" x14ac:dyDescent="0.25">
      <c r="A156" s="128">
        <v>800</v>
      </c>
      <c r="B156" s="128">
        <v>885</v>
      </c>
      <c r="C156" s="130" t="s">
        <v>175</v>
      </c>
    </row>
    <row r="157" spans="1:3" x14ac:dyDescent="0.25">
      <c r="A157" s="128">
        <v>805</v>
      </c>
      <c r="B157" s="128">
        <v>891</v>
      </c>
      <c r="C157" s="130" t="s">
        <v>176</v>
      </c>
    </row>
    <row r="158" spans="1:3" x14ac:dyDescent="0.25">
      <c r="A158" s="128">
        <v>812</v>
      </c>
      <c r="B158" s="128">
        <v>899</v>
      </c>
      <c r="C158" s="130" t="s">
        <v>177</v>
      </c>
    </row>
    <row r="159" spans="1:3" x14ac:dyDescent="0.25">
      <c r="A159" s="128">
        <v>814</v>
      </c>
      <c r="B159" s="128">
        <v>901</v>
      </c>
      <c r="C159" s="130" t="s">
        <v>179</v>
      </c>
    </row>
    <row r="160" spans="1:3" x14ac:dyDescent="0.25">
      <c r="A160" s="128">
        <v>815</v>
      </c>
      <c r="B160" s="128">
        <v>902</v>
      </c>
      <c r="C160" s="130" t="s">
        <v>180</v>
      </c>
    </row>
    <row r="161" spans="1:3" x14ac:dyDescent="0.25">
      <c r="A161" s="128">
        <v>816</v>
      </c>
      <c r="B161" s="128">
        <v>903</v>
      </c>
      <c r="C161" s="130" t="s">
        <v>181</v>
      </c>
    </row>
    <row r="162" spans="1:3" x14ac:dyDescent="0.25">
      <c r="A162" s="128">
        <v>819</v>
      </c>
      <c r="B162" s="128">
        <v>904</v>
      </c>
      <c r="C162" s="130" t="s">
        <v>182</v>
      </c>
    </row>
    <row r="163" spans="1:3" x14ac:dyDescent="0.25">
      <c r="A163" s="128">
        <v>818</v>
      </c>
      <c r="B163" s="128">
        <v>905</v>
      </c>
      <c r="C163" s="130" t="s">
        <v>183</v>
      </c>
    </row>
    <row r="164" spans="1:3" x14ac:dyDescent="0.25">
      <c r="A164" s="128">
        <v>817</v>
      </c>
      <c r="B164" s="128">
        <v>906</v>
      </c>
      <c r="C164" s="130" t="s">
        <v>184</v>
      </c>
    </row>
    <row r="165" spans="1:3" x14ac:dyDescent="0.25">
      <c r="A165" s="128">
        <v>820.20001220703102</v>
      </c>
      <c r="B165" s="128">
        <v>907</v>
      </c>
      <c r="C165" s="130" t="s">
        <v>186</v>
      </c>
    </row>
    <row r="166" spans="1:3" x14ac:dyDescent="0.25">
      <c r="A166" s="128">
        <v>820.40002441406295</v>
      </c>
      <c r="B166" s="128">
        <v>907</v>
      </c>
      <c r="C166" s="130" t="s">
        <v>187</v>
      </c>
    </row>
    <row r="167" spans="1:3" x14ac:dyDescent="0.25">
      <c r="A167" s="128">
        <v>820.59997558593795</v>
      </c>
      <c r="B167" s="128">
        <v>907</v>
      </c>
      <c r="C167" s="130" t="s">
        <v>188</v>
      </c>
    </row>
    <row r="168" spans="1:3" x14ac:dyDescent="0.25">
      <c r="A168" s="128">
        <v>835</v>
      </c>
      <c r="B168" s="128">
        <v>937</v>
      </c>
      <c r="C168" s="130" t="s">
        <v>189</v>
      </c>
    </row>
    <row r="169" spans="1:3" x14ac:dyDescent="0.25">
      <c r="A169" s="128">
        <v>840</v>
      </c>
      <c r="B169" s="128">
        <v>942</v>
      </c>
      <c r="C169" s="130" t="s">
        <v>191</v>
      </c>
    </row>
    <row r="170" spans="1:3" x14ac:dyDescent="0.25">
      <c r="A170" s="128">
        <v>841</v>
      </c>
      <c r="B170" s="128">
        <v>943</v>
      </c>
      <c r="C170" s="130" t="s">
        <v>192</v>
      </c>
    </row>
    <row r="171" spans="1:3" x14ac:dyDescent="0.25">
      <c r="A171" s="128">
        <v>842</v>
      </c>
      <c r="B171" s="128">
        <v>944</v>
      </c>
      <c r="C171" s="130" t="s">
        <v>193</v>
      </c>
    </row>
    <row r="172" spans="1:3" x14ac:dyDescent="0.25">
      <c r="A172" s="128">
        <v>847</v>
      </c>
      <c r="B172" s="128">
        <v>950</v>
      </c>
      <c r="C172" s="130" t="s">
        <v>194</v>
      </c>
    </row>
    <row r="173" spans="1:3" x14ac:dyDescent="0.25">
      <c r="A173" s="128">
        <v>857</v>
      </c>
      <c r="B173" s="128">
        <v>962</v>
      </c>
      <c r="C173" s="130" t="s">
        <v>195</v>
      </c>
    </row>
    <row r="174" spans="1:3" x14ac:dyDescent="0.25">
      <c r="A174" s="128">
        <v>861</v>
      </c>
      <c r="B174" s="128">
        <v>967</v>
      </c>
      <c r="C174" s="130" t="s">
        <v>197</v>
      </c>
    </row>
    <row r="175" spans="1:3" x14ac:dyDescent="0.25">
      <c r="A175" s="128">
        <v>865</v>
      </c>
      <c r="B175" s="128">
        <v>970</v>
      </c>
      <c r="C175" s="130" t="s">
        <v>198</v>
      </c>
    </row>
    <row r="176" spans="1:3" x14ac:dyDescent="0.25">
      <c r="A176" s="128">
        <v>864</v>
      </c>
      <c r="B176" s="128">
        <v>972</v>
      </c>
      <c r="C176" s="130" t="s">
        <v>199</v>
      </c>
    </row>
    <row r="177" spans="1:3" x14ac:dyDescent="0.25">
      <c r="A177" s="128">
        <v>866</v>
      </c>
      <c r="B177" s="128">
        <v>973</v>
      </c>
      <c r="C177" s="130" t="s">
        <v>200</v>
      </c>
    </row>
    <row r="178" spans="1:3" x14ac:dyDescent="0.25">
      <c r="A178" s="128">
        <v>867</v>
      </c>
      <c r="B178" s="128">
        <v>974</v>
      </c>
      <c r="C178" s="130" t="s">
        <v>201</v>
      </c>
    </row>
    <row r="179" spans="1:3" x14ac:dyDescent="0.25">
      <c r="A179" s="128">
        <v>868</v>
      </c>
      <c r="B179" s="128">
        <v>975</v>
      </c>
      <c r="C179" s="130" t="s">
        <v>202</v>
      </c>
    </row>
    <row r="180" spans="1:3" x14ac:dyDescent="0.25">
      <c r="A180" s="128">
        <v>870</v>
      </c>
      <c r="B180" s="128">
        <v>978</v>
      </c>
      <c r="C180" s="130" t="s">
        <v>203</v>
      </c>
    </row>
    <row r="181" spans="1:3" x14ac:dyDescent="0.25">
      <c r="A181" s="128">
        <v>871</v>
      </c>
      <c r="B181" s="128">
        <v>979</v>
      </c>
      <c r="C181" s="130" t="s">
        <v>204</v>
      </c>
    </row>
    <row r="182" spans="1:3" x14ac:dyDescent="0.25">
      <c r="A182" s="128">
        <v>877</v>
      </c>
      <c r="B182" s="128">
        <v>983</v>
      </c>
      <c r="C182" s="130" t="s">
        <v>206</v>
      </c>
    </row>
    <row r="183" spans="1:3" x14ac:dyDescent="0.25">
      <c r="A183" s="128">
        <v>879</v>
      </c>
      <c r="B183" s="128">
        <v>985</v>
      </c>
      <c r="C183" s="130" t="s">
        <v>207</v>
      </c>
    </row>
    <row r="184" spans="1:3" x14ac:dyDescent="0.25">
      <c r="B184" s="139" t="s">
        <v>238</v>
      </c>
    </row>
    <row r="185" spans="1:3" x14ac:dyDescent="0.25">
      <c r="B185" s="139" t="s">
        <v>222</v>
      </c>
    </row>
    <row r="186" spans="1:3" x14ac:dyDescent="0.25">
      <c r="B186" s="139" t="s">
        <v>232</v>
      </c>
    </row>
    <row r="187" spans="1:3" x14ac:dyDescent="0.25">
      <c r="B187" s="139" t="s">
        <v>216</v>
      </c>
      <c r="C187" s="129">
        <f>SUM(C13:C36)</f>
        <v>0</v>
      </c>
    </row>
    <row r="188" spans="1:3" x14ac:dyDescent="0.25">
      <c r="B188" s="139" t="s">
        <v>239</v>
      </c>
    </row>
    <row r="189" spans="1:3" x14ac:dyDescent="0.25">
      <c r="B189" s="139" t="s">
        <v>217</v>
      </c>
    </row>
    <row r="190" spans="1:3" x14ac:dyDescent="0.25">
      <c r="B190" s="139" t="s">
        <v>215</v>
      </c>
    </row>
    <row r="191" spans="1:3" x14ac:dyDescent="0.25">
      <c r="B191" s="139" t="s">
        <v>218</v>
      </c>
    </row>
    <row r="192" spans="1:3" x14ac:dyDescent="0.25">
      <c r="B192" s="139" t="s">
        <v>3516</v>
      </c>
    </row>
    <row r="193" spans="2:2" x14ac:dyDescent="0.25">
      <c r="B193" s="139" t="s">
        <v>224</v>
      </c>
    </row>
    <row r="194" spans="2:2" x14ac:dyDescent="0.25">
      <c r="B194" s="139" t="s">
        <v>227</v>
      </c>
    </row>
    <row r="195" spans="2:2" x14ac:dyDescent="0.25">
      <c r="B195" s="139" t="s">
        <v>230</v>
      </c>
    </row>
    <row r="196" spans="2:2" x14ac:dyDescent="0.25">
      <c r="B196" s="139" t="s">
        <v>226</v>
      </c>
    </row>
    <row r="197" spans="2:2" x14ac:dyDescent="0.25">
      <c r="B197" s="139" t="s">
        <v>219</v>
      </c>
    </row>
    <row r="198" spans="2:2" x14ac:dyDescent="0.25">
      <c r="B198" s="139" t="s">
        <v>225</v>
      </c>
    </row>
    <row r="199" spans="2:2" x14ac:dyDescent="0.25">
      <c r="B199" s="139" t="s">
        <v>235</v>
      </c>
    </row>
    <row r="200" spans="2:2" x14ac:dyDescent="0.25">
      <c r="B200" s="139" t="s">
        <v>221</v>
      </c>
    </row>
    <row r="201" spans="2:2" x14ac:dyDescent="0.25">
      <c r="B201" s="139" t="s">
        <v>223</v>
      </c>
    </row>
    <row r="202" spans="2:2" x14ac:dyDescent="0.25">
      <c r="B202" s="139" t="s">
        <v>229</v>
      </c>
    </row>
    <row r="203" spans="2:2" x14ac:dyDescent="0.25">
      <c r="B203" s="139" t="s">
        <v>237</v>
      </c>
    </row>
    <row r="204" spans="2:2" x14ac:dyDescent="0.25">
      <c r="B204" s="139" t="s">
        <v>234</v>
      </c>
    </row>
    <row r="205" spans="2:2" x14ac:dyDescent="0.25">
      <c r="B205" s="139" t="s">
        <v>233</v>
      </c>
    </row>
    <row r="206" spans="2:2" x14ac:dyDescent="0.25">
      <c r="B206" s="139" t="s">
        <v>240</v>
      </c>
    </row>
    <row r="207" spans="2:2" x14ac:dyDescent="0.25">
      <c r="B207" s="139" t="s">
        <v>220</v>
      </c>
    </row>
    <row r="208" spans="2:2" x14ac:dyDescent="0.25">
      <c r="B208" s="139" t="s">
        <v>236</v>
      </c>
    </row>
    <row r="209" spans="1:3" x14ac:dyDescent="0.25">
      <c r="B209" s="139" t="s">
        <v>228</v>
      </c>
    </row>
    <row r="210" spans="1:3" x14ac:dyDescent="0.25">
      <c r="B210" s="139" t="s">
        <v>231</v>
      </c>
    </row>
    <row r="211" spans="1:3" x14ac:dyDescent="0.25">
      <c r="A211" s="151"/>
      <c r="B211" s="152"/>
      <c r="C211" s="130"/>
    </row>
    <row r="212" spans="1:3" x14ac:dyDescent="0.25">
      <c r="C212" s="130" t="s">
        <v>208</v>
      </c>
    </row>
    <row r="213" spans="1:3" x14ac:dyDescent="0.25">
      <c r="C213" s="138" t="s">
        <v>209</v>
      </c>
    </row>
    <row r="214" spans="1:3" x14ac:dyDescent="0.25">
      <c r="C214" s="138" t="s">
        <v>210</v>
      </c>
    </row>
    <row r="215" spans="1:3" x14ac:dyDescent="0.25">
      <c r="C215" s="129" t="s">
        <v>211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zoomScaleNormal="100" workbookViewId="0">
      <selection activeCell="K17" activeCellId="1" sqref="A202:XFD202 K17"/>
    </sheetView>
  </sheetViews>
  <sheetFormatPr defaultColWidth="8.5546875" defaultRowHeight="13.2" x14ac:dyDescent="0.25"/>
  <sheetData/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"/>
  <sheetViews>
    <sheetView zoomScale="110" zoomScaleNormal="110" workbookViewId="0">
      <selection activeCellId="1" sqref="A202:XFD202 A1"/>
    </sheetView>
  </sheetViews>
  <sheetFormatPr defaultColWidth="8.5546875" defaultRowHeight="13.2" x14ac:dyDescent="0.25"/>
  <sheetData/>
  <pageMargins left="0.7" right="0.7" top="0.75" bottom="0.75" header="0.51180555555555496" footer="0.51180555555555496"/>
  <pageSetup paperSize="75" firstPageNumber="0" orientation="landscape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1"/>
  <sheetViews>
    <sheetView zoomScaleNormal="100" workbookViewId="0">
      <pane ySplit="2" topLeftCell="A13" activePane="bottomLeft" state="frozen"/>
      <selection pane="bottomLeft" activeCell="I35" activeCellId="1" sqref="A202:XFD202 I35"/>
    </sheetView>
  </sheetViews>
  <sheetFormatPr defaultColWidth="8.5546875" defaultRowHeight="13.2" x14ac:dyDescent="0.25"/>
  <cols>
    <col min="1" max="14" width="10.88671875" customWidth="1"/>
  </cols>
  <sheetData>
    <row r="1" spans="1:14" x14ac:dyDescent="0.25">
      <c r="A1" s="73" t="s">
        <v>3508</v>
      </c>
    </row>
    <row r="2" spans="1:14" s="84" customFormat="1" ht="26.4" x14ac:dyDescent="0.25">
      <c r="A2" s="84" t="s">
        <v>1205</v>
      </c>
      <c r="B2" s="84" t="s">
        <v>1206</v>
      </c>
      <c r="C2" s="84" t="s">
        <v>1207</v>
      </c>
      <c r="D2" s="84" t="s">
        <v>1208</v>
      </c>
      <c r="E2" s="84" t="s">
        <v>1209</v>
      </c>
      <c r="F2" s="84" t="s">
        <v>1210</v>
      </c>
      <c r="G2" s="85" t="s">
        <v>1211</v>
      </c>
      <c r="H2" s="85" t="s">
        <v>1212</v>
      </c>
      <c r="I2" s="85" t="s">
        <v>1213</v>
      </c>
      <c r="J2" s="85" t="s">
        <v>1214</v>
      </c>
      <c r="K2" s="85" t="s">
        <v>3518</v>
      </c>
      <c r="L2" s="85" t="s">
        <v>1216</v>
      </c>
      <c r="M2" s="84" t="s">
        <v>1217</v>
      </c>
      <c r="N2" s="84" t="s">
        <v>1218</v>
      </c>
    </row>
    <row r="3" spans="1:14" x14ac:dyDescent="0.25">
      <c r="A3">
        <v>1</v>
      </c>
      <c r="B3">
        <v>1</v>
      </c>
      <c r="C3">
        <v>2.5</v>
      </c>
      <c r="D3">
        <v>1.5</v>
      </c>
      <c r="E3">
        <v>3.5</v>
      </c>
      <c r="F3">
        <v>28</v>
      </c>
    </row>
    <row r="4" spans="1:14" x14ac:dyDescent="0.25">
      <c r="A4">
        <v>2</v>
      </c>
      <c r="B4">
        <v>1</v>
      </c>
      <c r="C4">
        <v>3</v>
      </c>
      <c r="D4">
        <v>1.5</v>
      </c>
      <c r="E4">
        <v>5</v>
      </c>
      <c r="F4">
        <v>47</v>
      </c>
      <c r="M4">
        <v>2</v>
      </c>
      <c r="N4">
        <v>10</v>
      </c>
    </row>
    <row r="5" spans="1:14" x14ac:dyDescent="0.25">
      <c r="A5">
        <v>3</v>
      </c>
      <c r="B5">
        <v>1</v>
      </c>
      <c r="C5">
        <v>4.5</v>
      </c>
      <c r="D5">
        <v>4.8</v>
      </c>
      <c r="E5">
        <v>5</v>
      </c>
      <c r="F5">
        <v>48</v>
      </c>
      <c r="M5">
        <v>2.5</v>
      </c>
      <c r="N5">
        <v>2</v>
      </c>
    </row>
    <row r="6" spans="1:14" x14ac:dyDescent="0.25">
      <c r="A6">
        <v>3</v>
      </c>
      <c r="B6">
        <v>2</v>
      </c>
      <c r="C6">
        <v>6</v>
      </c>
      <c r="D6">
        <v>5</v>
      </c>
      <c r="E6">
        <v>1</v>
      </c>
      <c r="F6">
        <v>30.4</v>
      </c>
      <c r="M6" s="73"/>
      <c r="N6" s="73"/>
    </row>
    <row r="7" spans="1:14" x14ac:dyDescent="0.25">
      <c r="A7">
        <v>4</v>
      </c>
      <c r="B7">
        <v>1</v>
      </c>
      <c r="C7">
        <v>2</v>
      </c>
      <c r="D7">
        <v>3</v>
      </c>
      <c r="E7">
        <v>5</v>
      </c>
      <c r="F7">
        <v>45</v>
      </c>
      <c r="M7">
        <v>0.6</v>
      </c>
      <c r="N7">
        <v>0.25</v>
      </c>
    </row>
    <row r="8" spans="1:14" x14ac:dyDescent="0.25">
      <c r="A8">
        <v>5</v>
      </c>
      <c r="B8">
        <v>1</v>
      </c>
      <c r="C8">
        <v>0</v>
      </c>
      <c r="D8">
        <v>0</v>
      </c>
      <c r="E8">
        <v>8</v>
      </c>
      <c r="F8">
        <v>28</v>
      </c>
    </row>
    <row r="9" spans="1:14" x14ac:dyDescent="0.25">
      <c r="A9">
        <v>5</v>
      </c>
      <c r="B9">
        <v>2</v>
      </c>
      <c r="C9">
        <v>2.5</v>
      </c>
      <c r="D9">
        <v>4</v>
      </c>
      <c r="E9">
        <v>6.5</v>
      </c>
      <c r="F9">
        <v>50</v>
      </c>
      <c r="M9" s="73"/>
      <c r="N9" s="73"/>
    </row>
    <row r="10" spans="1:14" x14ac:dyDescent="0.25">
      <c r="A10">
        <v>6</v>
      </c>
      <c r="B10">
        <v>1</v>
      </c>
      <c r="C10" s="73">
        <v>2</v>
      </c>
      <c r="D10" s="73">
        <v>2</v>
      </c>
      <c r="E10" s="73">
        <v>1.5</v>
      </c>
      <c r="F10" s="73">
        <v>4</v>
      </c>
    </row>
    <row r="11" spans="1:14" x14ac:dyDescent="0.25">
      <c r="A11">
        <v>6</v>
      </c>
      <c r="B11">
        <v>2</v>
      </c>
      <c r="C11" s="73">
        <v>2.5</v>
      </c>
      <c r="D11" s="73">
        <v>2.5</v>
      </c>
      <c r="E11" s="73">
        <v>1.5</v>
      </c>
      <c r="F11" s="73">
        <v>4</v>
      </c>
    </row>
    <row r="12" spans="1:14" x14ac:dyDescent="0.25">
      <c r="A12">
        <v>7</v>
      </c>
      <c r="B12">
        <v>1</v>
      </c>
      <c r="C12" s="73">
        <v>1.5</v>
      </c>
      <c r="D12" s="73">
        <v>1.7</v>
      </c>
      <c r="E12" s="73">
        <v>3</v>
      </c>
      <c r="F12" s="73">
        <v>12.3</v>
      </c>
      <c r="M12">
        <v>4</v>
      </c>
      <c r="N12">
        <v>6.3</v>
      </c>
    </row>
    <row r="13" spans="1:14" x14ac:dyDescent="0.25">
      <c r="A13">
        <v>7</v>
      </c>
      <c r="B13">
        <v>2</v>
      </c>
      <c r="C13" s="73">
        <v>1.5</v>
      </c>
      <c r="D13" s="73">
        <v>3.6</v>
      </c>
      <c r="M13">
        <v>3.5</v>
      </c>
      <c r="N13">
        <v>3.6</v>
      </c>
    </row>
    <row r="14" spans="1:14" x14ac:dyDescent="0.25">
      <c r="A14">
        <v>7</v>
      </c>
      <c r="B14">
        <v>3</v>
      </c>
      <c r="C14" s="73">
        <v>0.25</v>
      </c>
      <c r="D14" s="73">
        <v>0.5</v>
      </c>
      <c r="E14" s="73">
        <v>3</v>
      </c>
      <c r="F14" s="73">
        <v>14.8</v>
      </c>
      <c r="M14">
        <v>3.5</v>
      </c>
      <c r="N14">
        <v>2.6</v>
      </c>
    </row>
    <row r="15" spans="1:14" x14ac:dyDescent="0.25">
      <c r="A15">
        <v>7</v>
      </c>
      <c r="B15">
        <v>4</v>
      </c>
      <c r="C15" s="73">
        <v>0.25</v>
      </c>
      <c r="D15" s="73">
        <v>0.5</v>
      </c>
      <c r="E15" s="73">
        <v>4</v>
      </c>
      <c r="F15" s="73">
        <v>25.5</v>
      </c>
    </row>
    <row r="16" spans="1:14" x14ac:dyDescent="0.25">
      <c r="A16">
        <v>7</v>
      </c>
      <c r="B16">
        <v>5</v>
      </c>
      <c r="C16" s="73">
        <v>4</v>
      </c>
      <c r="D16" s="73">
        <v>6</v>
      </c>
      <c r="E16" s="73"/>
      <c r="F16" s="73"/>
    </row>
    <row r="17" spans="1:14" x14ac:dyDescent="0.25">
      <c r="A17">
        <v>8</v>
      </c>
      <c r="B17">
        <v>1</v>
      </c>
      <c r="C17" s="73"/>
      <c r="D17" s="73"/>
      <c r="E17" s="73">
        <v>7</v>
      </c>
      <c r="F17" s="73">
        <v>49.5</v>
      </c>
    </row>
    <row r="18" spans="1:14" x14ac:dyDescent="0.25">
      <c r="A18">
        <v>8</v>
      </c>
      <c r="B18">
        <v>2</v>
      </c>
      <c r="C18" s="73"/>
      <c r="D18" s="73"/>
      <c r="E18" s="73">
        <v>7</v>
      </c>
      <c r="F18" s="73">
        <v>52</v>
      </c>
    </row>
    <row r="19" spans="1:14" x14ac:dyDescent="0.25">
      <c r="A19">
        <v>8</v>
      </c>
      <c r="B19">
        <v>3</v>
      </c>
      <c r="C19" s="73"/>
      <c r="D19" s="73"/>
      <c r="E19" s="73">
        <v>2</v>
      </c>
      <c r="F19" s="73">
        <v>35</v>
      </c>
    </row>
    <row r="20" spans="1:14" x14ac:dyDescent="0.25">
      <c r="A20">
        <v>9</v>
      </c>
      <c r="B20">
        <v>1</v>
      </c>
      <c r="C20" s="73">
        <v>6</v>
      </c>
      <c r="D20" s="73">
        <v>6</v>
      </c>
      <c r="E20" s="73"/>
      <c r="F20" s="73"/>
    </row>
    <row r="21" spans="1:14" x14ac:dyDescent="0.25">
      <c r="A21">
        <v>10</v>
      </c>
      <c r="B21">
        <v>1</v>
      </c>
      <c r="C21">
        <v>3.5</v>
      </c>
      <c r="D21">
        <v>3</v>
      </c>
      <c r="E21" s="73">
        <v>0.5</v>
      </c>
      <c r="F21" s="73">
        <v>10</v>
      </c>
    </row>
    <row r="22" spans="1:14" x14ac:dyDescent="0.25">
      <c r="A22">
        <v>11</v>
      </c>
      <c r="B22">
        <v>1</v>
      </c>
    </row>
    <row r="23" spans="1:14" x14ac:dyDescent="0.25">
      <c r="A23">
        <v>11</v>
      </c>
      <c r="B23">
        <v>2</v>
      </c>
    </row>
    <row r="24" spans="1:14" x14ac:dyDescent="0.25">
      <c r="A24">
        <v>11</v>
      </c>
      <c r="B24">
        <v>3</v>
      </c>
    </row>
    <row r="25" spans="1:14" x14ac:dyDescent="0.25">
      <c r="A25">
        <v>11</v>
      </c>
      <c r="B25">
        <v>4</v>
      </c>
    </row>
    <row r="26" spans="1:14" x14ac:dyDescent="0.25">
      <c r="A26">
        <v>11</v>
      </c>
      <c r="B26">
        <v>5</v>
      </c>
    </row>
    <row r="27" spans="1:14" x14ac:dyDescent="0.25">
      <c r="B27">
        <f>COUNT(B3:B26)</f>
        <v>24</v>
      </c>
      <c r="C27">
        <f>SUM(C3:C21)</f>
        <v>42</v>
      </c>
      <c r="D27">
        <f t="shared" ref="D27:L27" si="0">SUM(D3:D26)</f>
        <v>45.6</v>
      </c>
      <c r="E27">
        <f t="shared" si="0"/>
        <v>63.5</v>
      </c>
      <c r="F27">
        <f t="shared" si="0"/>
        <v>483.5</v>
      </c>
      <c r="G27">
        <f t="shared" si="0"/>
        <v>0</v>
      </c>
      <c r="H27">
        <f t="shared" si="0"/>
        <v>0</v>
      </c>
      <c r="I27">
        <f t="shared" si="0"/>
        <v>0</v>
      </c>
      <c r="J27">
        <f t="shared" si="0"/>
        <v>0</v>
      </c>
      <c r="K27">
        <f t="shared" si="0"/>
        <v>0</v>
      </c>
      <c r="L27">
        <f t="shared" si="0"/>
        <v>0</v>
      </c>
      <c r="M27">
        <f>SUM(M4:M26)</f>
        <v>16.100000000000001</v>
      </c>
      <c r="N27">
        <f>SUM(N4:N26)</f>
        <v>24.750000000000004</v>
      </c>
    </row>
    <row r="28" spans="1:14" x14ac:dyDescent="0.25">
      <c r="M28">
        <f>COUNT(M4:M20)</f>
        <v>6</v>
      </c>
    </row>
    <row r="29" spans="1:14" x14ac:dyDescent="0.25">
      <c r="C29" t="s">
        <v>1219</v>
      </c>
      <c r="D29" t="s">
        <v>1220</v>
      </c>
      <c r="E29" t="s">
        <v>1221</v>
      </c>
      <c r="F29" s="73" t="s">
        <v>1222</v>
      </c>
      <c r="G29" s="73" t="s">
        <v>1223</v>
      </c>
    </row>
    <row r="30" spans="1:14" x14ac:dyDescent="0.25">
      <c r="B30">
        <v>2014</v>
      </c>
      <c r="C30" s="113">
        <f>B27</f>
        <v>24</v>
      </c>
      <c r="D30" s="113">
        <f>C27+E27+K27+M27-SUM(C22:C26)</f>
        <v>121.6</v>
      </c>
      <c r="E30" s="113">
        <f>D27+F27+L27+N27</f>
        <v>553.85</v>
      </c>
      <c r="F30" s="113">
        <f>COUNTA(Participants!S1:S323)-1</f>
        <v>55</v>
      </c>
      <c r="G30" s="113">
        <f>SUM(C22:C26)</f>
        <v>0</v>
      </c>
    </row>
    <row r="31" spans="1:14" x14ac:dyDescent="0.25">
      <c r="B31">
        <v>2013</v>
      </c>
      <c r="C31" s="113">
        <f>'2013Effort'!C28</f>
        <v>22</v>
      </c>
      <c r="D31" s="113">
        <f>'2013Effort'!D28</f>
        <v>128.44999999999999</v>
      </c>
      <c r="E31" s="113">
        <f>'2013Effort'!E28</f>
        <v>565.85</v>
      </c>
      <c r="F31" s="113">
        <f>'2013Effort'!F28</f>
        <v>40</v>
      </c>
      <c r="G31" s="113">
        <f>'2013Effort'!G28</f>
        <v>10.5</v>
      </c>
    </row>
    <row r="32" spans="1:14" x14ac:dyDescent="0.25">
      <c r="B32">
        <v>2012</v>
      </c>
      <c r="C32" s="113">
        <f>'2012Effort'!C30</f>
        <v>24</v>
      </c>
      <c r="D32" s="113">
        <f>'2012Effort'!D30</f>
        <v>130.65</v>
      </c>
      <c r="E32" s="113">
        <f>'2012Effort'!E30</f>
        <v>552.45000000000005</v>
      </c>
      <c r="F32" s="113">
        <f>'2012Effort'!F30</f>
        <v>56</v>
      </c>
      <c r="G32" s="113">
        <f>'2012Effort'!G30</f>
        <v>15</v>
      </c>
    </row>
    <row r="33" spans="2:7" x14ac:dyDescent="0.25">
      <c r="B33">
        <v>2011</v>
      </c>
      <c r="C33" s="113">
        <f>'2011Effort'!C26</f>
        <v>19</v>
      </c>
      <c r="D33" s="113">
        <f>'2011Effort'!D26</f>
        <v>176.5</v>
      </c>
      <c r="E33" s="113">
        <f>'2011Effort'!E26</f>
        <v>691.50000000000011</v>
      </c>
      <c r="F33" s="113">
        <f>COUNTA(Participants!Y:Y)-1</f>
        <v>63</v>
      </c>
      <c r="G33" s="113"/>
    </row>
    <row r="34" spans="2:7" x14ac:dyDescent="0.25">
      <c r="B34">
        <v>2010</v>
      </c>
      <c r="C34" s="113">
        <f>'2010Effort'!C32</f>
        <v>25</v>
      </c>
      <c r="D34" s="113">
        <f>'2010Effort'!D32</f>
        <v>122.44499999999999</v>
      </c>
      <c r="E34" s="113">
        <f>'2010Effort'!E32</f>
        <v>536.34999999999991</v>
      </c>
      <c r="F34" s="113">
        <f>COUNTA(Participants!AA:AA)-1</f>
        <v>54</v>
      </c>
      <c r="G34" s="113"/>
    </row>
    <row r="41" spans="2:7" x14ac:dyDescent="0.25">
      <c r="B41" s="90"/>
      <c r="E41" s="90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37"/>
  <sheetViews>
    <sheetView zoomScaleNormal="100" workbookViewId="0">
      <pane xSplit="1" ySplit="4" topLeftCell="B18" activePane="bottomRight" state="frozen"/>
      <selection pane="topRight" activeCell="B1" sqref="B1"/>
      <selection pane="bottomLeft" activeCell="A18" sqref="A18"/>
      <selection pane="bottomRight" activeCell="I16" activeCellId="1" sqref="A202:XFD202 I16"/>
    </sheetView>
  </sheetViews>
  <sheetFormatPr defaultColWidth="8.5546875" defaultRowHeight="13.2" x14ac:dyDescent="0.25"/>
  <cols>
    <col min="1" max="1" width="15.44140625" customWidth="1"/>
    <col min="2" max="2" width="9.6640625" customWidth="1"/>
    <col min="3" max="3" width="6.88671875" customWidth="1"/>
    <col min="4" max="4" width="9.44140625" customWidth="1"/>
    <col min="5" max="5" width="12.6640625" customWidth="1"/>
    <col min="6" max="6" width="9" customWidth="1"/>
    <col min="7" max="7" width="12.5546875" customWidth="1"/>
    <col min="8" max="8" width="11" customWidth="1"/>
    <col min="11" max="11" width="13.44140625" customWidth="1"/>
    <col min="12" max="12" width="13.33203125" customWidth="1"/>
    <col min="13" max="13" width="12.6640625" customWidth="1"/>
    <col min="14" max="14" width="12.5546875" customWidth="1"/>
    <col min="15" max="15" width="14.109375" customWidth="1"/>
  </cols>
  <sheetData>
    <row r="1" spans="1:15" ht="13.2" customHeight="1" x14ac:dyDescent="0.25">
      <c r="A1" s="4" t="s">
        <v>1267</v>
      </c>
      <c r="B1" s="4"/>
      <c r="C1" s="4"/>
      <c r="D1" s="4"/>
      <c r="E1" s="4"/>
      <c r="F1" s="4"/>
      <c r="G1" s="4"/>
      <c r="H1" s="4"/>
      <c r="K1" s="4" t="s">
        <v>1227</v>
      </c>
      <c r="L1" s="4"/>
      <c r="M1" s="4"/>
      <c r="N1" s="4"/>
      <c r="O1" s="4"/>
    </row>
    <row r="2" spans="1:15" ht="13.2" customHeight="1" x14ac:dyDescent="0.25">
      <c r="A2" s="4" t="s">
        <v>3509</v>
      </c>
      <c r="B2" s="153" t="s">
        <v>1308</v>
      </c>
      <c r="C2" s="153" t="s">
        <v>1309</v>
      </c>
      <c r="D2" s="153" t="s">
        <v>1309</v>
      </c>
      <c r="E2" s="153" t="s">
        <v>1310</v>
      </c>
      <c r="F2" s="153" t="s">
        <v>1311</v>
      </c>
      <c r="G2" s="153" t="s">
        <v>1232</v>
      </c>
      <c r="H2" s="153" t="s">
        <v>1312</v>
      </c>
      <c r="K2" s="4" t="s">
        <v>1228</v>
      </c>
      <c r="L2" s="153" t="s">
        <v>1229</v>
      </c>
      <c r="M2" s="153" t="s">
        <v>1230</v>
      </c>
      <c r="N2" s="153" t="s">
        <v>240</v>
      </c>
      <c r="O2" s="153" t="s">
        <v>240</v>
      </c>
    </row>
    <row r="3" spans="1:15" ht="26.4" x14ac:dyDescent="0.25">
      <c r="A3" s="4"/>
      <c r="B3" s="153" t="s">
        <v>1313</v>
      </c>
      <c r="C3" s="153" t="s">
        <v>1314</v>
      </c>
      <c r="D3" s="153" t="s">
        <v>1315</v>
      </c>
      <c r="E3" s="153" t="s">
        <v>1231</v>
      </c>
      <c r="F3" s="153" t="s">
        <v>1316</v>
      </c>
      <c r="G3" s="153" t="s">
        <v>1235</v>
      </c>
      <c r="H3" s="153" t="s">
        <v>1317</v>
      </c>
      <c r="K3" s="4"/>
      <c r="L3" s="153" t="s">
        <v>1231</v>
      </c>
      <c r="M3" s="153" t="s">
        <v>1231</v>
      </c>
      <c r="N3" s="153" t="s">
        <v>1232</v>
      </c>
      <c r="O3" s="153" t="s">
        <v>3519</v>
      </c>
    </row>
    <row r="4" spans="1:15" ht="26.4" x14ac:dyDescent="0.25">
      <c r="A4" s="4"/>
      <c r="B4" s="153" t="s">
        <v>1318</v>
      </c>
      <c r="C4" s="153" t="s">
        <v>1319</v>
      </c>
      <c r="D4" s="153" t="s">
        <v>1320</v>
      </c>
      <c r="E4" s="153" t="s">
        <v>1234</v>
      </c>
      <c r="F4" s="153" t="s">
        <v>1321</v>
      </c>
      <c r="G4" s="153"/>
      <c r="H4" s="153" t="s">
        <v>1322</v>
      </c>
      <c r="K4" s="4"/>
      <c r="L4" s="153" t="s">
        <v>1234</v>
      </c>
      <c r="M4" s="153" t="s">
        <v>1234</v>
      </c>
      <c r="N4" s="153" t="s">
        <v>1235</v>
      </c>
      <c r="O4" s="153" t="s">
        <v>1236</v>
      </c>
    </row>
    <row r="5" spans="1:15" x14ac:dyDescent="0.25">
      <c r="A5" s="154">
        <v>41994</v>
      </c>
      <c r="B5" s="155">
        <v>0</v>
      </c>
      <c r="C5" s="155">
        <v>9.1</v>
      </c>
      <c r="D5" s="155">
        <v>159</v>
      </c>
      <c r="E5" s="155">
        <v>39.700000000000003</v>
      </c>
      <c r="F5" s="155">
        <v>84</v>
      </c>
      <c r="G5" s="155">
        <v>0</v>
      </c>
      <c r="H5" s="155">
        <v>29.98</v>
      </c>
      <c r="K5" s="156">
        <v>41993</v>
      </c>
      <c r="L5" s="155">
        <v>40.1</v>
      </c>
      <c r="M5" s="155">
        <v>32.6</v>
      </c>
      <c r="N5" s="155">
        <v>0.08</v>
      </c>
      <c r="O5" s="155">
        <v>0</v>
      </c>
    </row>
    <row r="6" spans="1:15" x14ac:dyDescent="0.25">
      <c r="A6" s="154">
        <v>41993.958333333299</v>
      </c>
      <c r="B6" s="155">
        <v>0</v>
      </c>
      <c r="C6" s="155">
        <v>7.8</v>
      </c>
      <c r="D6" s="155">
        <v>171</v>
      </c>
      <c r="E6" s="155">
        <v>39.5</v>
      </c>
      <c r="F6" s="155">
        <v>83</v>
      </c>
      <c r="G6" s="155">
        <v>0</v>
      </c>
      <c r="H6" s="155">
        <v>30</v>
      </c>
      <c r="K6" s="156">
        <v>41992</v>
      </c>
      <c r="L6" s="155">
        <v>42.8</v>
      </c>
      <c r="M6" s="155">
        <v>25.4</v>
      </c>
      <c r="N6" s="155">
        <v>0</v>
      </c>
      <c r="O6" s="155">
        <v>0.02</v>
      </c>
    </row>
    <row r="7" spans="1:15" x14ac:dyDescent="0.25">
      <c r="A7" s="154">
        <v>41993.916666666701</v>
      </c>
      <c r="B7" s="155">
        <v>0</v>
      </c>
      <c r="C7" s="155">
        <v>6.5</v>
      </c>
      <c r="D7" s="155">
        <v>165</v>
      </c>
      <c r="E7" s="155">
        <v>38.9</v>
      </c>
      <c r="F7" s="155">
        <v>86</v>
      </c>
      <c r="G7" s="155">
        <v>0</v>
      </c>
      <c r="H7" s="155">
        <v>30</v>
      </c>
      <c r="K7" s="156">
        <v>41991</v>
      </c>
      <c r="L7" s="155">
        <v>43.2</v>
      </c>
      <c r="M7" s="155">
        <v>25.5</v>
      </c>
      <c r="N7" s="155">
        <v>0</v>
      </c>
      <c r="O7" s="155">
        <v>0.02</v>
      </c>
    </row>
    <row r="8" spans="1:15" x14ac:dyDescent="0.25">
      <c r="A8" s="154">
        <v>41993.875</v>
      </c>
      <c r="B8" s="155">
        <v>0</v>
      </c>
      <c r="C8" s="155">
        <v>4.3</v>
      </c>
      <c r="D8" s="155">
        <v>154</v>
      </c>
      <c r="E8" s="155">
        <v>38.700000000000003</v>
      </c>
      <c r="F8" s="155">
        <v>85</v>
      </c>
      <c r="G8" s="155">
        <v>0</v>
      </c>
      <c r="H8" s="155">
        <v>30.02</v>
      </c>
      <c r="K8" s="156">
        <v>41990</v>
      </c>
      <c r="L8" s="155">
        <v>40.9</v>
      </c>
      <c r="M8" s="155">
        <v>25.9</v>
      </c>
      <c r="N8" s="155">
        <v>0</v>
      </c>
      <c r="O8" s="155">
        <v>0.02</v>
      </c>
    </row>
    <row r="9" spans="1:15" x14ac:dyDescent="0.25">
      <c r="A9" s="154">
        <v>41993.833333333299</v>
      </c>
      <c r="B9" s="155">
        <v>0</v>
      </c>
      <c r="C9" s="155">
        <v>2.2000000000000002</v>
      </c>
      <c r="D9" s="155">
        <v>155</v>
      </c>
      <c r="E9" s="155">
        <v>37.799999999999997</v>
      </c>
      <c r="F9" s="155">
        <v>88</v>
      </c>
      <c r="G9" s="155">
        <v>0</v>
      </c>
      <c r="H9" s="155">
        <v>30.03</v>
      </c>
      <c r="K9" s="156">
        <v>41989</v>
      </c>
      <c r="L9" s="155">
        <v>39.6</v>
      </c>
      <c r="M9" s="155">
        <v>20.8</v>
      </c>
      <c r="N9" s="155">
        <v>0</v>
      </c>
      <c r="O9" s="155">
        <v>0.01</v>
      </c>
    </row>
    <row r="10" spans="1:15" x14ac:dyDescent="0.25">
      <c r="A10" s="154">
        <v>41993.791666666701</v>
      </c>
      <c r="B10" s="155">
        <v>0</v>
      </c>
      <c r="C10" s="155">
        <v>2.1</v>
      </c>
      <c r="D10" s="155">
        <v>159</v>
      </c>
      <c r="E10" s="155">
        <v>37.299999999999997</v>
      </c>
      <c r="F10" s="155">
        <v>93</v>
      </c>
      <c r="G10" s="155">
        <v>0</v>
      </c>
      <c r="H10" s="155">
        <v>30.02</v>
      </c>
      <c r="K10" s="156">
        <v>41988</v>
      </c>
      <c r="L10" s="155">
        <v>39.1</v>
      </c>
      <c r="M10" s="155">
        <v>25</v>
      </c>
      <c r="N10" s="155">
        <v>0</v>
      </c>
      <c r="O10" s="155">
        <v>0.03</v>
      </c>
    </row>
    <row r="11" spans="1:15" x14ac:dyDescent="0.25">
      <c r="A11" s="154">
        <v>41993.75</v>
      </c>
      <c r="B11" s="155">
        <v>0</v>
      </c>
      <c r="C11" s="155">
        <v>5</v>
      </c>
      <c r="D11" s="155">
        <v>173</v>
      </c>
      <c r="E11" s="155">
        <v>37.9</v>
      </c>
      <c r="F11" s="155">
        <v>92</v>
      </c>
      <c r="G11" s="155">
        <v>0</v>
      </c>
      <c r="H11" s="155">
        <v>30.04</v>
      </c>
      <c r="K11" s="156">
        <v>41987</v>
      </c>
      <c r="L11" s="155">
        <v>34.1</v>
      </c>
      <c r="M11" s="155">
        <v>29.3</v>
      </c>
      <c r="N11" s="155">
        <v>0</v>
      </c>
      <c r="O11" s="155">
        <v>0</v>
      </c>
    </row>
    <row r="12" spans="1:15" x14ac:dyDescent="0.25">
      <c r="A12" s="154">
        <v>41993.708333333299</v>
      </c>
      <c r="B12" s="155">
        <v>11</v>
      </c>
      <c r="C12" s="155">
        <v>3.2</v>
      </c>
      <c r="D12" s="155">
        <v>164</v>
      </c>
      <c r="E12" s="155">
        <v>38.5</v>
      </c>
      <c r="F12" s="155">
        <v>91</v>
      </c>
      <c r="G12" s="155">
        <v>0</v>
      </c>
      <c r="H12" s="155">
        <v>30.03</v>
      </c>
      <c r="K12" s="156">
        <v>41986</v>
      </c>
      <c r="L12" s="155">
        <v>49.8</v>
      </c>
      <c r="M12" s="155">
        <v>32.299999999999997</v>
      </c>
      <c r="N12" s="155">
        <v>0.19</v>
      </c>
      <c r="O12" s="155">
        <v>0.01</v>
      </c>
    </row>
    <row r="13" spans="1:15" x14ac:dyDescent="0.25">
      <c r="A13" s="154">
        <v>41993.666666666701</v>
      </c>
      <c r="B13" s="155">
        <v>32</v>
      </c>
      <c r="C13" s="155">
        <v>1.1000000000000001</v>
      </c>
      <c r="D13" s="155">
        <v>48</v>
      </c>
      <c r="E13" s="155">
        <v>38.6</v>
      </c>
      <c r="F13" s="155">
        <v>90</v>
      </c>
      <c r="G13" s="155">
        <v>0</v>
      </c>
      <c r="H13" s="155">
        <v>30.02</v>
      </c>
      <c r="K13" s="156">
        <v>41985</v>
      </c>
      <c r="L13" s="155">
        <v>60.8</v>
      </c>
      <c r="M13" s="155">
        <v>34.9</v>
      </c>
      <c r="N13" s="155">
        <v>0</v>
      </c>
      <c r="O13" s="155">
        <v>0.06</v>
      </c>
    </row>
    <row r="14" spans="1:15" x14ac:dyDescent="0.25">
      <c r="A14" s="154">
        <v>41993.625</v>
      </c>
      <c r="B14" s="155">
        <v>71</v>
      </c>
      <c r="C14" s="155">
        <v>1.7</v>
      </c>
      <c r="D14" s="155">
        <v>31</v>
      </c>
      <c r="E14" s="155">
        <v>37.799999999999997</v>
      </c>
      <c r="F14" s="155">
        <v>93</v>
      </c>
      <c r="G14" s="155">
        <v>0</v>
      </c>
      <c r="H14" s="155">
        <v>30.02</v>
      </c>
      <c r="K14" s="156">
        <v>41984</v>
      </c>
      <c r="L14" s="155">
        <v>56.9</v>
      </c>
      <c r="M14" s="155">
        <v>23.6</v>
      </c>
      <c r="N14" s="155">
        <v>0</v>
      </c>
      <c r="O14" s="155">
        <v>0.03</v>
      </c>
    </row>
    <row r="15" spans="1:15" x14ac:dyDescent="0.25">
      <c r="A15" s="154">
        <v>41993.583333333299</v>
      </c>
      <c r="B15" s="155">
        <v>124</v>
      </c>
      <c r="C15" s="155">
        <v>1.3</v>
      </c>
      <c r="D15" s="155">
        <v>30</v>
      </c>
      <c r="E15" s="155">
        <v>36.6</v>
      </c>
      <c r="F15" s="155">
        <v>95</v>
      </c>
      <c r="G15" s="155">
        <v>0</v>
      </c>
      <c r="H15" s="155">
        <v>30.03</v>
      </c>
      <c r="K15" s="156">
        <v>41983</v>
      </c>
      <c r="L15" s="155">
        <v>50.7</v>
      </c>
      <c r="M15" s="155">
        <v>22.6</v>
      </c>
      <c r="N15" s="155">
        <v>0</v>
      </c>
      <c r="O15" s="155">
        <v>0.03</v>
      </c>
    </row>
    <row r="16" spans="1:15" x14ac:dyDescent="0.25">
      <c r="A16" s="154">
        <v>41993.541666666701</v>
      </c>
      <c r="B16" s="155">
        <v>66</v>
      </c>
      <c r="C16" s="155">
        <v>3.5</v>
      </c>
      <c r="D16" s="155">
        <v>306</v>
      </c>
      <c r="E16" s="155">
        <v>36.299999999999997</v>
      </c>
      <c r="F16" s="155">
        <v>97</v>
      </c>
      <c r="G16" s="155">
        <v>0.04</v>
      </c>
      <c r="H16" s="155">
        <v>30.05</v>
      </c>
      <c r="K16" s="156">
        <v>41982</v>
      </c>
      <c r="L16" s="155">
        <v>50.8</v>
      </c>
      <c r="M16" s="155">
        <v>26.6</v>
      </c>
      <c r="N16" s="155">
        <v>0</v>
      </c>
      <c r="O16" s="155">
        <v>0.03</v>
      </c>
    </row>
    <row r="17" spans="1:15" x14ac:dyDescent="0.25">
      <c r="A17" s="154">
        <v>41993.5</v>
      </c>
      <c r="B17" s="155">
        <v>50</v>
      </c>
      <c r="C17" s="155">
        <v>2.5</v>
      </c>
      <c r="D17" s="155">
        <v>284</v>
      </c>
      <c r="E17" s="155">
        <v>36.4</v>
      </c>
      <c r="F17" s="155">
        <v>97</v>
      </c>
      <c r="G17" s="155">
        <v>0.02</v>
      </c>
      <c r="H17" s="155">
        <v>30.06</v>
      </c>
      <c r="K17" s="156">
        <v>41981</v>
      </c>
      <c r="L17" s="155">
        <v>49.5</v>
      </c>
      <c r="M17" s="155">
        <v>26.7</v>
      </c>
      <c r="N17" s="155">
        <v>0</v>
      </c>
      <c r="O17" s="155">
        <v>0.02</v>
      </c>
    </row>
    <row r="18" spans="1:15" x14ac:dyDescent="0.25">
      <c r="A18" s="154">
        <v>41993.458333333299</v>
      </c>
      <c r="B18" s="155">
        <v>49</v>
      </c>
      <c r="C18" s="155">
        <v>1.1000000000000001</v>
      </c>
      <c r="D18" s="155">
        <v>259</v>
      </c>
      <c r="E18" s="155">
        <v>37</v>
      </c>
      <c r="F18" s="155">
        <v>96</v>
      </c>
      <c r="G18" s="155">
        <v>0</v>
      </c>
      <c r="H18" s="155">
        <v>30.08</v>
      </c>
      <c r="K18" s="156">
        <v>41980</v>
      </c>
      <c r="L18" s="155">
        <v>56.7</v>
      </c>
      <c r="M18" s="155">
        <v>30.7</v>
      </c>
      <c r="N18" s="155">
        <v>0</v>
      </c>
      <c r="O18" s="155">
        <v>0.04</v>
      </c>
    </row>
    <row r="19" spans="1:15" x14ac:dyDescent="0.25">
      <c r="A19" s="154">
        <v>41993.416666666701</v>
      </c>
      <c r="B19" s="155">
        <v>37</v>
      </c>
      <c r="C19" s="155">
        <v>0.5</v>
      </c>
      <c r="D19" s="155">
        <v>155</v>
      </c>
      <c r="E19" s="155">
        <v>36.700000000000003</v>
      </c>
      <c r="F19" s="155">
        <v>93</v>
      </c>
      <c r="G19" s="155">
        <v>0</v>
      </c>
      <c r="H19" s="155">
        <v>30.08</v>
      </c>
      <c r="K19" s="156">
        <v>41979</v>
      </c>
      <c r="L19" s="155">
        <v>55.1</v>
      </c>
      <c r="M19" s="155">
        <v>32</v>
      </c>
      <c r="N19" s="155">
        <v>0</v>
      </c>
      <c r="O19" s="155">
        <v>0.02</v>
      </c>
    </row>
    <row r="20" spans="1:15" x14ac:dyDescent="0.25">
      <c r="A20" s="154">
        <v>41993.375</v>
      </c>
      <c r="B20" s="155">
        <v>19</v>
      </c>
      <c r="C20" s="155">
        <v>3.1</v>
      </c>
      <c r="D20" s="155">
        <v>59</v>
      </c>
      <c r="E20" s="155">
        <v>35.299999999999997</v>
      </c>
      <c r="F20" s="155">
        <v>96</v>
      </c>
      <c r="G20" s="155">
        <v>0</v>
      </c>
      <c r="H20" s="155">
        <v>30.07</v>
      </c>
      <c r="K20" s="156">
        <v>41978</v>
      </c>
      <c r="L20" s="155">
        <v>53.8</v>
      </c>
      <c r="M20" s="155">
        <v>28.6</v>
      </c>
      <c r="N20" s="155">
        <v>0</v>
      </c>
      <c r="O20" s="155">
        <v>0.03</v>
      </c>
    </row>
    <row r="21" spans="1:15" x14ac:dyDescent="0.25">
      <c r="A21" s="154">
        <v>41993.333333333299</v>
      </c>
      <c r="B21" s="155">
        <v>0</v>
      </c>
      <c r="C21" s="155">
        <v>2.2000000000000002</v>
      </c>
      <c r="D21" s="155">
        <v>19</v>
      </c>
      <c r="E21" s="155">
        <v>33.799999999999997</v>
      </c>
      <c r="F21" s="155">
        <v>99</v>
      </c>
      <c r="G21" s="155">
        <v>0</v>
      </c>
      <c r="H21" s="155">
        <v>30.08</v>
      </c>
      <c r="K21" s="156">
        <v>41977</v>
      </c>
      <c r="L21" s="155">
        <v>50.4</v>
      </c>
      <c r="M21" s="155">
        <v>33.200000000000003</v>
      </c>
      <c r="N21" s="155">
        <v>0</v>
      </c>
      <c r="O21" s="155">
        <v>0.02</v>
      </c>
    </row>
    <row r="22" spans="1:15" x14ac:dyDescent="0.25">
      <c r="A22" s="154">
        <v>41993.291666666701</v>
      </c>
      <c r="B22" s="155">
        <v>0</v>
      </c>
      <c r="C22" s="155">
        <v>1.5</v>
      </c>
      <c r="D22" s="155">
        <v>338</v>
      </c>
      <c r="E22" s="155">
        <v>33.200000000000003</v>
      </c>
      <c r="F22" s="155">
        <v>99</v>
      </c>
      <c r="G22" s="155">
        <v>0</v>
      </c>
      <c r="H22" s="155">
        <v>30.07</v>
      </c>
      <c r="K22" s="156">
        <v>41976</v>
      </c>
      <c r="L22" s="155">
        <v>48</v>
      </c>
      <c r="M22" s="155">
        <v>30.2</v>
      </c>
      <c r="N22" s="155">
        <v>0</v>
      </c>
      <c r="O22" s="155">
        <v>0.01</v>
      </c>
    </row>
    <row r="23" spans="1:15" x14ac:dyDescent="0.25">
      <c r="A23" s="154">
        <v>41993.25</v>
      </c>
      <c r="B23" s="155">
        <v>0</v>
      </c>
      <c r="C23" s="155">
        <v>0.8</v>
      </c>
      <c r="D23" s="155">
        <v>85</v>
      </c>
      <c r="E23" s="155">
        <v>33.6</v>
      </c>
      <c r="F23" s="155">
        <v>99</v>
      </c>
      <c r="G23" s="155">
        <v>0</v>
      </c>
      <c r="H23" s="155">
        <v>30.08</v>
      </c>
      <c r="K23" s="156">
        <v>41975</v>
      </c>
      <c r="L23" s="155">
        <v>53.3</v>
      </c>
      <c r="M23" s="155">
        <v>33.6</v>
      </c>
      <c r="N23" s="155">
        <v>0</v>
      </c>
      <c r="O23" s="155">
        <v>0.04</v>
      </c>
    </row>
    <row r="24" spans="1:15" x14ac:dyDescent="0.25">
      <c r="A24" s="154">
        <v>41993.208333333299</v>
      </c>
      <c r="B24" s="155">
        <v>0</v>
      </c>
      <c r="C24" s="155">
        <v>0.6</v>
      </c>
      <c r="D24" s="155">
        <v>270</v>
      </c>
      <c r="E24" s="155">
        <v>33.799999999999997</v>
      </c>
      <c r="F24" s="155">
        <v>98</v>
      </c>
      <c r="G24" s="155">
        <v>0</v>
      </c>
      <c r="H24" s="155">
        <v>30.08</v>
      </c>
      <c r="K24" s="156">
        <v>41974</v>
      </c>
      <c r="L24" s="155">
        <v>45.7</v>
      </c>
      <c r="M24" s="155">
        <v>26.5</v>
      </c>
      <c r="N24" s="155">
        <v>0</v>
      </c>
      <c r="O24" s="155">
        <v>0.02</v>
      </c>
    </row>
    <row r="25" spans="1:15" x14ac:dyDescent="0.25">
      <c r="A25" s="154">
        <v>41993.166666666701</v>
      </c>
      <c r="B25" s="155">
        <v>0</v>
      </c>
      <c r="C25" s="155">
        <v>1.1000000000000001</v>
      </c>
      <c r="D25" s="155">
        <v>317</v>
      </c>
      <c r="E25" s="155">
        <v>34.200000000000003</v>
      </c>
      <c r="F25" s="155">
        <v>98</v>
      </c>
      <c r="G25" s="155">
        <v>0</v>
      </c>
      <c r="H25" s="155">
        <v>30.1</v>
      </c>
      <c r="K25" s="156">
        <v>41973</v>
      </c>
      <c r="L25" s="155">
        <v>47.8</v>
      </c>
      <c r="M25" s="155">
        <v>26.5</v>
      </c>
      <c r="N25" s="155">
        <v>0.06</v>
      </c>
      <c r="O25" s="155">
        <v>0.02</v>
      </c>
    </row>
    <row r="26" spans="1:15" x14ac:dyDescent="0.25">
      <c r="A26" s="154">
        <v>41993.125</v>
      </c>
      <c r="B26" s="155">
        <v>0</v>
      </c>
      <c r="C26" s="155">
        <v>1.9</v>
      </c>
      <c r="D26" s="155">
        <v>54</v>
      </c>
      <c r="E26" s="155">
        <v>34.200000000000003</v>
      </c>
      <c r="F26" s="155">
        <v>98</v>
      </c>
      <c r="G26" s="155">
        <v>0</v>
      </c>
      <c r="H26" s="155">
        <v>30.1</v>
      </c>
      <c r="K26" s="156">
        <v>41972</v>
      </c>
      <c r="L26" s="155">
        <v>57.2</v>
      </c>
      <c r="M26" s="155">
        <v>46.1</v>
      </c>
      <c r="N26" s="155">
        <v>0</v>
      </c>
      <c r="O26" s="155">
        <v>0.1</v>
      </c>
    </row>
    <row r="27" spans="1:15" x14ac:dyDescent="0.25">
      <c r="A27" s="154">
        <v>41993.083333333299</v>
      </c>
      <c r="B27" s="155">
        <v>0</v>
      </c>
      <c r="C27" s="155">
        <v>1.9</v>
      </c>
      <c r="D27" s="155">
        <v>3</v>
      </c>
      <c r="E27" s="155">
        <v>33.799999999999997</v>
      </c>
      <c r="F27" s="155">
        <v>98</v>
      </c>
      <c r="G27" s="155">
        <v>0</v>
      </c>
      <c r="H27" s="155">
        <v>30.09</v>
      </c>
      <c r="K27" s="156">
        <v>41971</v>
      </c>
      <c r="L27" s="155">
        <v>58.1</v>
      </c>
      <c r="M27" s="155">
        <v>28</v>
      </c>
      <c r="N27" s="155">
        <v>0</v>
      </c>
      <c r="O27" s="155">
        <v>0.04</v>
      </c>
    </row>
    <row r="28" spans="1:15" x14ac:dyDescent="0.25">
      <c r="A28" s="154">
        <v>41993.041666666701</v>
      </c>
      <c r="B28" s="155">
        <v>0</v>
      </c>
      <c r="C28" s="155">
        <v>2.7</v>
      </c>
      <c r="D28" s="155">
        <v>313</v>
      </c>
      <c r="E28" s="155">
        <v>33.9</v>
      </c>
      <c r="F28" s="155">
        <v>97</v>
      </c>
      <c r="G28" s="155">
        <v>0</v>
      </c>
      <c r="H28" s="155">
        <v>30.1</v>
      </c>
      <c r="K28" s="156">
        <v>41970</v>
      </c>
      <c r="L28" s="155">
        <v>49.7</v>
      </c>
      <c r="M28" s="155">
        <v>29.6</v>
      </c>
      <c r="N28" s="155">
        <v>0</v>
      </c>
      <c r="O28" s="155">
        <v>0.02</v>
      </c>
    </row>
    <row r="29" spans="1:15" x14ac:dyDescent="0.25">
      <c r="A29" s="154">
        <v>41993</v>
      </c>
      <c r="B29" s="155">
        <v>0</v>
      </c>
      <c r="C29" s="155">
        <v>1.9</v>
      </c>
      <c r="D29" s="155">
        <v>360</v>
      </c>
      <c r="E29" s="155">
        <v>35</v>
      </c>
      <c r="F29" s="155">
        <v>95</v>
      </c>
      <c r="G29" s="155">
        <v>0</v>
      </c>
      <c r="H29" s="155">
        <v>30.11</v>
      </c>
      <c r="K29" s="156">
        <v>41969</v>
      </c>
      <c r="L29" s="155">
        <v>56.9</v>
      </c>
      <c r="M29" s="155">
        <v>29.8</v>
      </c>
      <c r="N29" s="155">
        <v>0</v>
      </c>
      <c r="O29" s="155">
        <v>0.05</v>
      </c>
    </row>
    <row r="30" spans="1:15" x14ac:dyDescent="0.25">
      <c r="K30" s="156">
        <v>41968</v>
      </c>
      <c r="L30" s="155">
        <v>45.5</v>
      </c>
      <c r="M30" s="155">
        <v>24.2</v>
      </c>
      <c r="N30" s="155">
        <v>0</v>
      </c>
      <c r="O30" s="155">
        <v>0.01</v>
      </c>
    </row>
    <row r="31" spans="1:15" x14ac:dyDescent="0.25">
      <c r="K31" s="156">
        <v>41967</v>
      </c>
      <c r="L31" s="155">
        <v>42.2</v>
      </c>
      <c r="M31" s="155">
        <v>23.4</v>
      </c>
      <c r="N31" s="155">
        <v>0</v>
      </c>
      <c r="O31" s="155">
        <v>0.04</v>
      </c>
    </row>
    <row r="32" spans="1:15" x14ac:dyDescent="0.25">
      <c r="K32" s="156">
        <v>41966</v>
      </c>
      <c r="L32" s="155">
        <v>41</v>
      </c>
      <c r="M32" s="155">
        <v>29.8</v>
      </c>
      <c r="N32" s="155">
        <v>0</v>
      </c>
      <c r="O32" s="155">
        <v>0.04</v>
      </c>
    </row>
    <row r="34" spans="1:15" x14ac:dyDescent="0.25">
      <c r="A34" t="s">
        <v>3520</v>
      </c>
    </row>
    <row r="35" spans="1:15" x14ac:dyDescent="0.25">
      <c r="A35" t="s">
        <v>3521</v>
      </c>
      <c r="B35" s="157">
        <f>AVERAGE(B$5:B$29)</f>
        <v>18.36</v>
      </c>
      <c r="C35" s="158">
        <f>AVERAGE(C$5:C$29)</f>
        <v>2.7840000000000007</v>
      </c>
      <c r="D35" s="157">
        <f>AVERAGE(D$5:D$29)</f>
        <v>169.24</v>
      </c>
      <c r="E35" s="158">
        <f>AVERAGE(E$5:E$29)</f>
        <v>36.340000000000003</v>
      </c>
      <c r="K35" t="s">
        <v>3521</v>
      </c>
      <c r="L35">
        <f>AVERAGE(L$5:L$29)</f>
        <v>49.24</v>
      </c>
      <c r="M35">
        <f>AVERAGE(M$5:M$29)</f>
        <v>29.04</v>
      </c>
      <c r="N35">
        <f>AVERAGE(N$5:N$29)</f>
        <v>1.32E-2</v>
      </c>
      <c r="O35">
        <f>AVERAGE(O$5:O$29)</f>
        <v>2.7600000000000006E-2</v>
      </c>
    </row>
    <row r="36" spans="1:15" x14ac:dyDescent="0.25">
      <c r="A36" t="s">
        <v>3522</v>
      </c>
      <c r="B36" s="157">
        <f t="shared" ref="B36:H36" si="0">MIN(B$5:B$29)</f>
        <v>0</v>
      </c>
      <c r="C36" s="158">
        <f t="shared" si="0"/>
        <v>0.5</v>
      </c>
      <c r="D36" s="157">
        <f t="shared" si="0"/>
        <v>3</v>
      </c>
      <c r="E36" s="158">
        <f t="shared" si="0"/>
        <v>33.200000000000003</v>
      </c>
      <c r="F36">
        <f t="shared" si="0"/>
        <v>83</v>
      </c>
      <c r="G36">
        <f t="shared" si="0"/>
        <v>0</v>
      </c>
      <c r="H36">
        <f t="shared" si="0"/>
        <v>29.98</v>
      </c>
      <c r="K36" t="s">
        <v>3522</v>
      </c>
      <c r="L36" s="158">
        <f>MIN(L$5:L$29)</f>
        <v>34.1</v>
      </c>
      <c r="M36" s="158">
        <f>MIN(M$5:M$29)</f>
        <v>20.8</v>
      </c>
      <c r="N36" s="158">
        <f>MIN(N$5:N$29)</f>
        <v>0</v>
      </c>
      <c r="O36" s="158">
        <f>MIN(O$5:O$29)</f>
        <v>0</v>
      </c>
    </row>
    <row r="37" spans="1:15" x14ac:dyDescent="0.25">
      <c r="A37" t="s">
        <v>3523</v>
      </c>
      <c r="B37" s="157">
        <f t="shared" ref="B37:H37" si="1">MAX(B$5:B$29)</f>
        <v>124</v>
      </c>
      <c r="C37" s="158">
        <f t="shared" si="1"/>
        <v>9.1</v>
      </c>
      <c r="D37" s="157">
        <f t="shared" si="1"/>
        <v>360</v>
      </c>
      <c r="E37" s="158">
        <f t="shared" si="1"/>
        <v>39.700000000000003</v>
      </c>
      <c r="F37">
        <f t="shared" si="1"/>
        <v>99</v>
      </c>
      <c r="G37">
        <f t="shared" si="1"/>
        <v>0.04</v>
      </c>
      <c r="H37">
        <f t="shared" si="1"/>
        <v>30.11</v>
      </c>
      <c r="K37" t="s">
        <v>3523</v>
      </c>
      <c r="L37" s="158">
        <f>MAX(L$5:L$29)</f>
        <v>60.8</v>
      </c>
      <c r="M37" s="158">
        <f>MAX(M$5:M$29)</f>
        <v>46.1</v>
      </c>
      <c r="N37" s="158">
        <f>MAX(N$5:N$29)</f>
        <v>0.19</v>
      </c>
      <c r="O37" s="158">
        <f>MAX(O$5:O$29)</f>
        <v>0.1</v>
      </c>
    </row>
  </sheetData>
  <mergeCells count="4">
    <mergeCell ref="A1:H1"/>
    <mergeCell ref="K1:O1"/>
    <mergeCell ref="A2:A4"/>
    <mergeCell ref="K2:K4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38"/>
  <sheetViews>
    <sheetView zoomScaleNormal="100" workbookViewId="0">
      <pane ySplit="2" topLeftCell="A8" activePane="bottomLeft" state="frozen"/>
      <selection pane="bottomLeft" activeCell="M25" activeCellId="1" sqref="A202:XFD202 M25"/>
    </sheetView>
  </sheetViews>
  <sheetFormatPr defaultColWidth="8.5546875" defaultRowHeight="13.2" x14ac:dyDescent="0.25"/>
  <cols>
    <col min="1" max="14" width="10.88671875" customWidth="1"/>
  </cols>
  <sheetData>
    <row r="1" spans="1:14" x14ac:dyDescent="0.25">
      <c r="A1" s="73" t="s">
        <v>3508</v>
      </c>
    </row>
    <row r="2" spans="1:14" s="84" customFormat="1" ht="26.4" x14ac:dyDescent="0.25">
      <c r="A2" s="84" t="s">
        <v>1205</v>
      </c>
      <c r="B2" s="84" t="s">
        <v>1206</v>
      </c>
      <c r="C2" s="84" t="s">
        <v>1207</v>
      </c>
      <c r="D2" s="84" t="s">
        <v>1208</v>
      </c>
      <c r="E2" s="84" t="s">
        <v>1209</v>
      </c>
      <c r="F2" s="84" t="s">
        <v>1210</v>
      </c>
      <c r="G2" s="85" t="s">
        <v>1211</v>
      </c>
      <c r="H2" s="85" t="s">
        <v>1212</v>
      </c>
      <c r="I2" s="85" t="s">
        <v>1213</v>
      </c>
      <c r="J2" s="85" t="s">
        <v>1214</v>
      </c>
      <c r="K2" s="85" t="s">
        <v>3518</v>
      </c>
      <c r="L2" s="85" t="s">
        <v>1216</v>
      </c>
      <c r="M2" s="84" t="s">
        <v>1217</v>
      </c>
      <c r="N2" s="84" t="s">
        <v>1218</v>
      </c>
    </row>
    <row r="3" spans="1:14" x14ac:dyDescent="0.25">
      <c r="A3">
        <v>1</v>
      </c>
      <c r="B3">
        <v>1</v>
      </c>
      <c r="C3">
        <v>3</v>
      </c>
      <c r="D3">
        <v>2.5</v>
      </c>
      <c r="E3">
        <v>3</v>
      </c>
      <c r="F3">
        <v>32</v>
      </c>
    </row>
    <row r="4" spans="1:14" x14ac:dyDescent="0.25">
      <c r="A4">
        <v>2</v>
      </c>
      <c r="B4">
        <v>1</v>
      </c>
      <c r="C4">
        <v>2</v>
      </c>
      <c r="D4">
        <v>1.5</v>
      </c>
      <c r="E4">
        <v>6.5</v>
      </c>
      <c r="F4">
        <v>77</v>
      </c>
      <c r="M4">
        <v>2</v>
      </c>
      <c r="N4">
        <v>3</v>
      </c>
    </row>
    <row r="5" spans="1:14" x14ac:dyDescent="0.25">
      <c r="A5">
        <v>3</v>
      </c>
      <c r="B5">
        <v>1</v>
      </c>
      <c r="C5">
        <v>7</v>
      </c>
      <c r="D5">
        <v>6.1</v>
      </c>
      <c r="E5">
        <v>2</v>
      </c>
      <c r="F5">
        <v>38</v>
      </c>
      <c r="M5">
        <v>2.5</v>
      </c>
      <c r="N5">
        <v>3</v>
      </c>
    </row>
    <row r="6" spans="1:14" x14ac:dyDescent="0.25">
      <c r="A6">
        <v>3</v>
      </c>
      <c r="B6">
        <v>2</v>
      </c>
      <c r="C6">
        <v>1</v>
      </c>
      <c r="D6">
        <v>2</v>
      </c>
      <c r="E6">
        <v>4</v>
      </c>
      <c r="F6">
        <v>31</v>
      </c>
      <c r="M6" s="73"/>
      <c r="N6" s="73"/>
    </row>
    <row r="7" spans="1:14" x14ac:dyDescent="0.25">
      <c r="A7">
        <v>4</v>
      </c>
      <c r="B7">
        <v>1</v>
      </c>
      <c r="C7">
        <v>3.45</v>
      </c>
      <c r="D7">
        <v>2.5</v>
      </c>
      <c r="E7">
        <v>5.5</v>
      </c>
      <c r="F7">
        <v>39</v>
      </c>
    </row>
    <row r="8" spans="1:14" x14ac:dyDescent="0.25">
      <c r="A8">
        <v>4</v>
      </c>
      <c r="B8">
        <v>2</v>
      </c>
      <c r="E8">
        <v>4</v>
      </c>
      <c r="F8">
        <v>29</v>
      </c>
    </row>
    <row r="9" spans="1:14" x14ac:dyDescent="0.25">
      <c r="A9">
        <v>5</v>
      </c>
      <c r="B9">
        <v>1</v>
      </c>
      <c r="C9">
        <v>2</v>
      </c>
      <c r="D9">
        <v>1</v>
      </c>
      <c r="E9">
        <v>7</v>
      </c>
      <c r="F9">
        <v>48</v>
      </c>
      <c r="M9" s="73"/>
      <c r="N9" s="73"/>
    </row>
    <row r="10" spans="1:14" x14ac:dyDescent="0.25">
      <c r="A10">
        <v>5</v>
      </c>
      <c r="B10">
        <v>2</v>
      </c>
      <c r="C10" s="73">
        <v>1</v>
      </c>
      <c r="D10" s="73">
        <v>1</v>
      </c>
      <c r="E10" s="73">
        <v>8</v>
      </c>
      <c r="F10" s="73">
        <v>55</v>
      </c>
    </row>
    <row r="11" spans="1:14" x14ac:dyDescent="0.25">
      <c r="A11">
        <v>6</v>
      </c>
      <c r="B11">
        <v>1</v>
      </c>
      <c r="C11" s="73">
        <v>1.5</v>
      </c>
      <c r="D11" s="73">
        <v>3</v>
      </c>
      <c r="E11" s="73">
        <v>5</v>
      </c>
      <c r="F11" s="73">
        <v>25</v>
      </c>
    </row>
    <row r="12" spans="1:14" x14ac:dyDescent="0.25">
      <c r="A12">
        <v>6</v>
      </c>
      <c r="B12">
        <v>2</v>
      </c>
      <c r="C12" s="73">
        <v>0.5</v>
      </c>
      <c r="D12" s="73">
        <v>1</v>
      </c>
      <c r="E12" s="73">
        <v>0.5</v>
      </c>
      <c r="F12" s="73">
        <v>1</v>
      </c>
    </row>
    <row r="13" spans="1:14" x14ac:dyDescent="0.25">
      <c r="A13">
        <v>7</v>
      </c>
      <c r="B13">
        <v>1</v>
      </c>
      <c r="C13" s="73">
        <v>1</v>
      </c>
      <c r="D13" s="73">
        <v>1</v>
      </c>
      <c r="E13" s="73">
        <v>4</v>
      </c>
      <c r="F13" s="73">
        <v>34</v>
      </c>
      <c r="M13">
        <v>3.5</v>
      </c>
      <c r="N13">
        <v>5</v>
      </c>
    </row>
    <row r="14" spans="1:14" x14ac:dyDescent="0.25">
      <c r="A14">
        <v>7</v>
      </c>
      <c r="B14">
        <v>2</v>
      </c>
      <c r="C14" s="73">
        <v>10</v>
      </c>
      <c r="D14" s="73">
        <v>11</v>
      </c>
      <c r="M14">
        <v>3</v>
      </c>
      <c r="N14">
        <v>4</v>
      </c>
    </row>
    <row r="15" spans="1:14" x14ac:dyDescent="0.25">
      <c r="A15">
        <v>7</v>
      </c>
      <c r="B15">
        <v>3</v>
      </c>
      <c r="C15" s="73">
        <v>1</v>
      </c>
      <c r="D15" s="73">
        <v>1.5</v>
      </c>
      <c r="E15" s="73">
        <v>12</v>
      </c>
      <c r="F15" s="73">
        <v>12</v>
      </c>
      <c r="M15">
        <v>3.5</v>
      </c>
      <c r="N15">
        <v>5</v>
      </c>
    </row>
    <row r="16" spans="1:14" x14ac:dyDescent="0.25">
      <c r="A16">
        <v>8</v>
      </c>
      <c r="B16">
        <v>1</v>
      </c>
      <c r="C16" s="73">
        <v>3.5</v>
      </c>
      <c r="D16" s="73">
        <v>1.75</v>
      </c>
      <c r="E16" s="73">
        <v>5.5</v>
      </c>
      <c r="F16" s="73">
        <v>23.1</v>
      </c>
    </row>
    <row r="17" spans="1:14" x14ac:dyDescent="0.25">
      <c r="A17">
        <v>8</v>
      </c>
      <c r="B17">
        <v>2</v>
      </c>
      <c r="C17" s="73">
        <v>0.5</v>
      </c>
      <c r="D17" s="73">
        <v>1</v>
      </c>
      <c r="E17" s="73">
        <v>6</v>
      </c>
      <c r="F17" s="73">
        <v>38</v>
      </c>
    </row>
    <row r="18" spans="1:14" x14ac:dyDescent="0.25">
      <c r="A18">
        <v>9</v>
      </c>
      <c r="B18">
        <v>1</v>
      </c>
      <c r="C18" s="73">
        <v>5.5</v>
      </c>
      <c r="D18" s="73">
        <v>5</v>
      </c>
    </row>
    <row r="19" spans="1:14" x14ac:dyDescent="0.25">
      <c r="A19">
        <v>10</v>
      </c>
      <c r="B19">
        <v>1</v>
      </c>
      <c r="C19" s="73">
        <v>3</v>
      </c>
      <c r="D19" s="73">
        <v>3</v>
      </c>
      <c r="E19" s="73">
        <v>0.5</v>
      </c>
      <c r="F19" s="73">
        <v>4.9000000000000004</v>
      </c>
    </row>
    <row r="20" spans="1:14" x14ac:dyDescent="0.25">
      <c r="A20">
        <v>10</v>
      </c>
      <c r="B20">
        <v>2</v>
      </c>
      <c r="C20">
        <v>2</v>
      </c>
      <c r="D20">
        <v>1</v>
      </c>
      <c r="E20">
        <v>1</v>
      </c>
      <c r="F20">
        <v>12</v>
      </c>
      <c r="M20">
        <v>2</v>
      </c>
      <c r="N20">
        <v>1</v>
      </c>
    </row>
    <row r="21" spans="1:14" x14ac:dyDescent="0.25">
      <c r="A21">
        <v>11</v>
      </c>
      <c r="B21">
        <v>1</v>
      </c>
      <c r="C21">
        <v>3.5</v>
      </c>
    </row>
    <row r="22" spans="1:14" x14ac:dyDescent="0.25">
      <c r="A22">
        <v>11</v>
      </c>
      <c r="B22">
        <v>2</v>
      </c>
      <c r="C22">
        <v>2</v>
      </c>
    </row>
    <row r="23" spans="1:14" x14ac:dyDescent="0.25">
      <c r="A23">
        <v>11</v>
      </c>
      <c r="B23">
        <v>3</v>
      </c>
      <c r="C23">
        <v>2.5</v>
      </c>
    </row>
    <row r="24" spans="1:14" x14ac:dyDescent="0.25">
      <c r="A24">
        <v>11</v>
      </c>
      <c r="B24">
        <v>4</v>
      </c>
      <c r="C24">
        <v>2.5</v>
      </c>
    </row>
    <row r="25" spans="1:14" x14ac:dyDescent="0.25">
      <c r="B25">
        <f>COUNT(B3:B24)</f>
        <v>22</v>
      </c>
      <c r="C25">
        <f>SUM(C3:C20)</f>
        <v>47.95</v>
      </c>
      <c r="D25">
        <f t="shared" ref="D25:L25" si="0">SUM(D3:D24)</f>
        <v>45.85</v>
      </c>
      <c r="E25">
        <f t="shared" si="0"/>
        <v>74.5</v>
      </c>
      <c r="F25">
        <f t="shared" si="0"/>
        <v>499</v>
      </c>
      <c r="G25">
        <f t="shared" si="0"/>
        <v>0</v>
      </c>
      <c r="H25">
        <f t="shared" si="0"/>
        <v>0</v>
      </c>
      <c r="I25">
        <f t="shared" si="0"/>
        <v>0</v>
      </c>
      <c r="J25">
        <f t="shared" si="0"/>
        <v>0</v>
      </c>
      <c r="K25">
        <f t="shared" si="0"/>
        <v>0</v>
      </c>
      <c r="L25">
        <f t="shared" si="0"/>
        <v>0</v>
      </c>
      <c r="M25">
        <f>SUM(M4:M24)</f>
        <v>16.5</v>
      </c>
      <c r="N25">
        <f>SUM(N4:N24)</f>
        <v>21</v>
      </c>
    </row>
    <row r="26" spans="1:14" x14ac:dyDescent="0.25">
      <c r="M26">
        <f>COUNT(M4:M19)</f>
        <v>5</v>
      </c>
    </row>
    <row r="27" spans="1:14" x14ac:dyDescent="0.25">
      <c r="C27" t="s">
        <v>1219</v>
      </c>
      <c r="D27" t="s">
        <v>1220</v>
      </c>
      <c r="E27" t="s">
        <v>1221</v>
      </c>
      <c r="F27" s="73" t="s">
        <v>1222</v>
      </c>
      <c r="G27" s="73" t="s">
        <v>1223</v>
      </c>
    </row>
    <row r="28" spans="1:14" x14ac:dyDescent="0.25">
      <c r="B28">
        <v>2013</v>
      </c>
      <c r="C28" s="113">
        <f>B25</f>
        <v>22</v>
      </c>
      <c r="D28" s="113">
        <f>C25+E25+K25+M25-SUM(C21:C24)</f>
        <v>128.44999999999999</v>
      </c>
      <c r="E28" s="113">
        <f>D25+F25+L25+N25</f>
        <v>565.85</v>
      </c>
      <c r="F28" s="113">
        <f>COUNTA(Participants!U1:U323)-1</f>
        <v>40</v>
      </c>
      <c r="G28" s="113">
        <f>SUM(C21:C24)</f>
        <v>10.5</v>
      </c>
    </row>
    <row r="29" spans="1:14" x14ac:dyDescent="0.25">
      <c r="B29">
        <v>2012</v>
      </c>
      <c r="C29" s="113">
        <f>'2012Effort'!C30</f>
        <v>24</v>
      </c>
      <c r="D29" s="113">
        <f>'2012Effort'!D30</f>
        <v>130.65</v>
      </c>
      <c r="E29" s="113">
        <f>'2012Effort'!E30</f>
        <v>552.45000000000005</v>
      </c>
      <c r="F29" s="113">
        <f>'2012Effort'!F30</f>
        <v>56</v>
      </c>
      <c r="G29" s="113">
        <f>'2012Effort'!G30</f>
        <v>15</v>
      </c>
    </row>
    <row r="30" spans="1:14" x14ac:dyDescent="0.25">
      <c r="B30">
        <v>2011</v>
      </c>
      <c r="C30" s="113">
        <f>'2011Effort'!C26</f>
        <v>19</v>
      </c>
      <c r="D30" s="113">
        <f>'2011Effort'!D26</f>
        <v>176.5</v>
      </c>
      <c r="E30" s="113">
        <f>'2011Effort'!E26</f>
        <v>691.50000000000011</v>
      </c>
      <c r="F30" s="113">
        <f>COUNTA(Participants!Y:Y)-1</f>
        <v>63</v>
      </c>
      <c r="G30" s="113"/>
    </row>
    <row r="31" spans="1:14" x14ac:dyDescent="0.25">
      <c r="B31">
        <v>2010</v>
      </c>
      <c r="C31" s="113">
        <f>'2010Effort'!C32</f>
        <v>25</v>
      </c>
      <c r="D31" s="113">
        <f>'2010Effort'!D32</f>
        <v>122.44499999999999</v>
      </c>
      <c r="E31" s="113">
        <f>'2010Effort'!E32</f>
        <v>536.34999999999991</v>
      </c>
      <c r="F31" s="113">
        <f>COUNTA(Participants!AA:AA)-1</f>
        <v>54</v>
      </c>
      <c r="G31" s="113"/>
    </row>
    <row r="38" spans="2:5" x14ac:dyDescent="0.25">
      <c r="B38" s="90"/>
      <c r="E38" s="90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J37"/>
  <sheetViews>
    <sheetView zoomScaleNormal="100" workbookViewId="0">
      <pane ySplit="4" topLeftCell="A12" activePane="bottomLeft" state="frozen"/>
      <selection pane="bottomLeft" activeCell="O23" activeCellId="1" sqref="A202:XFD202 O23"/>
    </sheetView>
  </sheetViews>
  <sheetFormatPr defaultColWidth="9.109375" defaultRowHeight="13.2" x14ac:dyDescent="0.25"/>
  <cols>
    <col min="1" max="1" width="15.88671875" style="73" customWidth="1"/>
    <col min="2" max="2" width="9.6640625" style="73" customWidth="1"/>
    <col min="3" max="3" width="9.109375" style="73"/>
    <col min="4" max="4" width="10.33203125" style="73" customWidth="1"/>
    <col min="5" max="5" width="13.33203125" style="73" customWidth="1"/>
    <col min="6" max="6" width="9.109375" style="73"/>
    <col min="7" max="7" width="12.88671875" style="73" customWidth="1"/>
    <col min="8" max="8" width="11.33203125" style="73" customWidth="1"/>
    <col min="9" max="9" width="13" style="73" customWidth="1"/>
    <col min="10" max="10" width="10.44140625" style="73" customWidth="1"/>
    <col min="11" max="12" width="13.109375" style="73" customWidth="1"/>
    <col min="13" max="13" width="12.88671875" style="73" customWidth="1"/>
    <col min="14" max="14" width="12.6640625" style="73" customWidth="1"/>
    <col min="15" max="1024" width="9.109375" style="73"/>
  </cols>
  <sheetData>
    <row r="1" spans="1:17" ht="13.8" customHeight="1" x14ac:dyDescent="0.25">
      <c r="A1" s="3" t="s">
        <v>1267</v>
      </c>
      <c r="B1" s="3"/>
      <c r="C1" s="3"/>
      <c r="D1" s="3"/>
      <c r="E1" s="3"/>
      <c r="F1" s="3"/>
      <c r="G1" s="3"/>
      <c r="H1" s="3"/>
      <c r="J1" s="3" t="s">
        <v>1227</v>
      </c>
      <c r="K1" s="3"/>
      <c r="L1" s="3"/>
      <c r="M1" s="3"/>
      <c r="N1" s="3"/>
    </row>
    <row r="2" spans="1:17" ht="13.2" customHeight="1" x14ac:dyDescent="0.25">
      <c r="A2" s="3" t="s">
        <v>3509</v>
      </c>
      <c r="B2" s="159" t="s">
        <v>1308</v>
      </c>
      <c r="C2" s="159" t="s">
        <v>1309</v>
      </c>
      <c r="D2" s="159" t="s">
        <v>1309</v>
      </c>
      <c r="E2" s="159" t="s">
        <v>1310</v>
      </c>
      <c r="F2" s="159" t="s">
        <v>1311</v>
      </c>
      <c r="G2" s="159" t="s">
        <v>1232</v>
      </c>
      <c r="H2" s="159" t="s">
        <v>1312</v>
      </c>
      <c r="J2" s="3" t="s">
        <v>1228</v>
      </c>
      <c r="K2" s="159" t="s">
        <v>1229</v>
      </c>
      <c r="L2" s="159" t="s">
        <v>1230</v>
      </c>
      <c r="M2" s="159" t="s">
        <v>240</v>
      </c>
      <c r="N2" s="159" t="s">
        <v>240</v>
      </c>
    </row>
    <row r="3" spans="1:17" ht="20.399999999999999" x14ac:dyDescent="0.25">
      <c r="A3" s="3"/>
      <c r="B3" s="160" t="s">
        <v>1313</v>
      </c>
      <c r="C3" s="160" t="s">
        <v>1314</v>
      </c>
      <c r="D3" s="160" t="s">
        <v>1315</v>
      </c>
      <c r="E3" s="160" t="s">
        <v>1231</v>
      </c>
      <c r="F3" s="160" t="s">
        <v>1316</v>
      </c>
      <c r="G3" s="160" t="s">
        <v>1235</v>
      </c>
      <c r="H3" s="160" t="s">
        <v>1317</v>
      </c>
      <c r="J3" s="3"/>
      <c r="K3" s="160" t="s">
        <v>1231</v>
      </c>
      <c r="L3" s="160" t="s">
        <v>1231</v>
      </c>
      <c r="M3" s="160" t="s">
        <v>1232</v>
      </c>
      <c r="N3" s="160" t="s">
        <v>1233</v>
      </c>
    </row>
    <row r="4" spans="1:17" ht="20.399999999999999" x14ac:dyDescent="0.25">
      <c r="A4" s="3"/>
      <c r="B4" s="161" t="s">
        <v>1318</v>
      </c>
      <c r="C4" s="161" t="s">
        <v>1319</v>
      </c>
      <c r="D4" s="161" t="s">
        <v>1320</v>
      </c>
      <c r="E4" s="161" t="s">
        <v>1234</v>
      </c>
      <c r="F4" s="161" t="s">
        <v>1321</v>
      </c>
      <c r="G4" s="161"/>
      <c r="H4" s="161" t="s">
        <v>1322</v>
      </c>
      <c r="J4" s="3"/>
      <c r="K4" s="161" t="s">
        <v>1234</v>
      </c>
      <c r="L4" s="161" t="s">
        <v>1234</v>
      </c>
      <c r="M4" s="161" t="s">
        <v>1235</v>
      </c>
      <c r="N4" s="161" t="s">
        <v>1236</v>
      </c>
    </row>
    <row r="5" spans="1:17" x14ac:dyDescent="0.25">
      <c r="A5" s="124">
        <v>41320</v>
      </c>
      <c r="B5" s="122">
        <v>0</v>
      </c>
      <c r="C5" s="122">
        <v>2.2000000000000002</v>
      </c>
      <c r="D5" s="122">
        <v>168</v>
      </c>
      <c r="E5" s="122">
        <v>16.8</v>
      </c>
      <c r="F5" s="122">
        <v>98</v>
      </c>
      <c r="G5" s="122">
        <v>0</v>
      </c>
      <c r="H5" s="122">
        <v>30.48</v>
      </c>
      <c r="J5" s="162">
        <v>41621</v>
      </c>
      <c r="K5" s="163">
        <v>20.3</v>
      </c>
      <c r="L5" s="163">
        <v>-0.7</v>
      </c>
      <c r="M5" s="163">
        <v>0</v>
      </c>
      <c r="N5" s="163">
        <v>0</v>
      </c>
    </row>
    <row r="6" spans="1:17" x14ac:dyDescent="0.25">
      <c r="A6" s="124">
        <v>41622.958333333299</v>
      </c>
      <c r="B6" s="122">
        <v>0</v>
      </c>
      <c r="C6" s="122">
        <v>1</v>
      </c>
      <c r="D6" s="122">
        <v>178</v>
      </c>
      <c r="E6" s="122">
        <v>17.8</v>
      </c>
      <c r="F6" s="122">
        <v>97</v>
      </c>
      <c r="G6" s="122">
        <v>0</v>
      </c>
      <c r="H6" s="122">
        <v>30.47</v>
      </c>
      <c r="J6" s="162">
        <v>41620</v>
      </c>
      <c r="K6" s="163">
        <v>21</v>
      </c>
      <c r="L6" s="163">
        <v>-3.5</v>
      </c>
      <c r="M6" s="163">
        <v>0</v>
      </c>
      <c r="N6" s="163">
        <v>0.02</v>
      </c>
    </row>
    <row r="7" spans="1:17" x14ac:dyDescent="0.25">
      <c r="A7" s="124">
        <v>41622.916666666701</v>
      </c>
      <c r="B7" s="122">
        <v>0</v>
      </c>
      <c r="C7" s="122">
        <v>3</v>
      </c>
      <c r="D7" s="122">
        <v>174</v>
      </c>
      <c r="E7" s="122">
        <v>19.600000000000001</v>
      </c>
      <c r="F7" s="122">
        <v>96</v>
      </c>
      <c r="G7" s="122">
        <v>0</v>
      </c>
      <c r="H7" s="122">
        <v>30.48</v>
      </c>
      <c r="J7" s="162">
        <v>41619</v>
      </c>
      <c r="K7" s="163">
        <v>17.399999999999999</v>
      </c>
      <c r="L7" s="163">
        <v>-4.7</v>
      </c>
      <c r="M7" s="163">
        <v>0</v>
      </c>
      <c r="N7" s="163">
        <v>0.01</v>
      </c>
    </row>
    <row r="8" spans="1:17" x14ac:dyDescent="0.25">
      <c r="A8" s="124">
        <v>41622.875</v>
      </c>
      <c r="B8" s="122">
        <v>0</v>
      </c>
      <c r="C8" s="122">
        <v>1.8</v>
      </c>
      <c r="D8" s="122">
        <v>37</v>
      </c>
      <c r="E8" s="122">
        <v>19.399999999999999</v>
      </c>
      <c r="F8" s="122">
        <v>96</v>
      </c>
      <c r="G8" s="122">
        <v>0</v>
      </c>
      <c r="H8" s="122">
        <v>30.47</v>
      </c>
      <c r="J8" s="162">
        <v>41618</v>
      </c>
      <c r="K8" s="163">
        <v>19.399999999999999</v>
      </c>
      <c r="L8" s="163">
        <v>2</v>
      </c>
      <c r="M8" s="163">
        <v>0</v>
      </c>
      <c r="N8" s="163">
        <v>0</v>
      </c>
    </row>
    <row r="9" spans="1:17" x14ac:dyDescent="0.25">
      <c r="A9" s="124">
        <v>41622.833333333299</v>
      </c>
      <c r="B9" s="122">
        <v>0</v>
      </c>
      <c r="C9" s="122">
        <v>2.2000000000000002</v>
      </c>
      <c r="D9" s="122">
        <v>215</v>
      </c>
      <c r="E9" s="122">
        <v>21</v>
      </c>
      <c r="F9" s="122">
        <v>95</v>
      </c>
      <c r="G9" s="122">
        <v>0</v>
      </c>
      <c r="H9" s="122">
        <v>30.46</v>
      </c>
      <c r="J9" s="162">
        <v>41617</v>
      </c>
      <c r="K9" s="163">
        <v>9.9</v>
      </c>
      <c r="L9" s="163">
        <v>-13.1</v>
      </c>
      <c r="M9" s="163">
        <v>0</v>
      </c>
      <c r="N9" s="163">
        <v>0</v>
      </c>
    </row>
    <row r="10" spans="1:17" x14ac:dyDescent="0.25">
      <c r="A10" s="124">
        <v>41622.791666666701</v>
      </c>
      <c r="B10" s="122">
        <v>0</v>
      </c>
      <c r="C10" s="122">
        <v>2.7</v>
      </c>
      <c r="D10" s="122">
        <v>192</v>
      </c>
      <c r="E10" s="122">
        <v>25.1</v>
      </c>
      <c r="F10" s="122">
        <v>91</v>
      </c>
      <c r="G10" s="122">
        <v>0</v>
      </c>
      <c r="H10" s="122">
        <v>30.47</v>
      </c>
      <c r="J10" s="162">
        <v>41616</v>
      </c>
      <c r="K10" s="163">
        <v>17.2</v>
      </c>
      <c r="L10" s="163">
        <v>0</v>
      </c>
      <c r="M10" s="163">
        <v>0</v>
      </c>
      <c r="N10" s="163">
        <v>0</v>
      </c>
    </row>
    <row r="11" spans="1:17" x14ac:dyDescent="0.25">
      <c r="A11" s="124">
        <v>41622.75</v>
      </c>
      <c r="B11" s="122">
        <v>0</v>
      </c>
      <c r="C11" s="122">
        <v>1.6</v>
      </c>
      <c r="D11" s="122">
        <v>271</v>
      </c>
      <c r="E11" s="122">
        <v>26.7</v>
      </c>
      <c r="F11" s="122">
        <v>86</v>
      </c>
      <c r="G11" s="122">
        <v>0</v>
      </c>
      <c r="H11" s="122">
        <v>30.47</v>
      </c>
      <c r="J11" s="162">
        <v>41615</v>
      </c>
      <c r="K11" s="163">
        <v>19.2</v>
      </c>
      <c r="L11" s="163">
        <v>-2</v>
      </c>
      <c r="M11" s="163">
        <v>0.05</v>
      </c>
      <c r="N11" s="163">
        <v>0</v>
      </c>
    </row>
    <row r="12" spans="1:17" x14ac:dyDescent="0.25">
      <c r="A12" s="124">
        <v>41622.708333333299</v>
      </c>
      <c r="B12" s="122">
        <v>21</v>
      </c>
      <c r="C12" s="122">
        <v>4.3</v>
      </c>
      <c r="D12" s="122">
        <v>299</v>
      </c>
      <c r="E12" s="122">
        <v>27.1</v>
      </c>
      <c r="F12" s="122">
        <v>87</v>
      </c>
      <c r="G12" s="122">
        <v>0</v>
      </c>
      <c r="H12" s="122">
        <v>30.47</v>
      </c>
      <c r="J12" s="162">
        <v>41614</v>
      </c>
      <c r="K12" s="163">
        <v>19.600000000000001</v>
      </c>
      <c r="L12" s="163">
        <v>3.9</v>
      </c>
      <c r="M12" s="163">
        <v>0</v>
      </c>
      <c r="N12" s="163">
        <v>0</v>
      </c>
    </row>
    <row r="13" spans="1:17" x14ac:dyDescent="0.25">
      <c r="A13" s="124">
        <v>41622.666666666701</v>
      </c>
      <c r="B13" s="122">
        <v>115</v>
      </c>
      <c r="C13" s="122">
        <v>1.7</v>
      </c>
      <c r="D13" s="122">
        <v>264</v>
      </c>
      <c r="E13" s="122">
        <v>28.3</v>
      </c>
      <c r="F13" s="122">
        <v>81</v>
      </c>
      <c r="G13" s="122">
        <v>0</v>
      </c>
      <c r="H13" s="122">
        <v>30.46</v>
      </c>
      <c r="J13" s="162">
        <v>41613</v>
      </c>
      <c r="K13" s="163">
        <v>21.1</v>
      </c>
      <c r="L13" s="163">
        <v>8.1999999999999993</v>
      </c>
      <c r="M13" s="163">
        <v>0</v>
      </c>
      <c r="N13" s="163">
        <v>0.02</v>
      </c>
    </row>
    <row r="14" spans="1:17" x14ac:dyDescent="0.25">
      <c r="A14" s="124">
        <v>41622.625</v>
      </c>
      <c r="B14" s="122">
        <v>175</v>
      </c>
      <c r="C14" s="122">
        <v>3.7</v>
      </c>
      <c r="D14" s="122">
        <v>298</v>
      </c>
      <c r="E14" s="122">
        <v>27.6</v>
      </c>
      <c r="F14" s="122">
        <v>78</v>
      </c>
      <c r="G14" s="122">
        <v>0</v>
      </c>
      <c r="H14" s="122">
        <v>30.46</v>
      </c>
      <c r="J14" s="162">
        <v>41612</v>
      </c>
      <c r="K14" s="163">
        <v>18</v>
      </c>
      <c r="L14" s="163">
        <v>3.8</v>
      </c>
      <c r="M14" s="163">
        <v>0</v>
      </c>
      <c r="N14" s="163">
        <v>0.02</v>
      </c>
    </row>
    <row r="15" spans="1:17" x14ac:dyDescent="0.25">
      <c r="A15" s="124">
        <v>41622.583333333299</v>
      </c>
      <c r="B15" s="122">
        <v>265</v>
      </c>
      <c r="C15" s="122">
        <v>2.8</v>
      </c>
      <c r="D15" s="122">
        <v>259</v>
      </c>
      <c r="E15" s="122">
        <v>28</v>
      </c>
      <c r="F15" s="122">
        <v>78</v>
      </c>
      <c r="G15" s="122">
        <v>0</v>
      </c>
      <c r="H15" s="122">
        <v>30.46</v>
      </c>
      <c r="J15" s="162">
        <v>41611</v>
      </c>
      <c r="K15" s="163">
        <v>37.1</v>
      </c>
      <c r="L15" s="163">
        <v>10.5</v>
      </c>
      <c r="M15" s="163">
        <v>0.03</v>
      </c>
      <c r="N15" s="163">
        <v>0.03</v>
      </c>
    </row>
    <row r="16" spans="1:17" x14ac:dyDescent="0.25">
      <c r="A16" s="124">
        <v>41622.541666666701</v>
      </c>
      <c r="B16" s="122">
        <v>258</v>
      </c>
      <c r="C16" s="122">
        <v>1.6</v>
      </c>
      <c r="D16" s="122">
        <v>71</v>
      </c>
      <c r="E16" s="122">
        <v>26.9</v>
      </c>
      <c r="F16" s="122">
        <v>74</v>
      </c>
      <c r="G16" s="122">
        <v>0</v>
      </c>
      <c r="H16" s="122">
        <v>30.47</v>
      </c>
      <c r="J16" s="162">
        <v>41610</v>
      </c>
      <c r="K16" s="163">
        <v>53.2</v>
      </c>
      <c r="L16" s="163">
        <v>36.6</v>
      </c>
      <c r="M16" s="163">
        <v>0</v>
      </c>
      <c r="N16" s="163">
        <v>7.0000000000000007E-2</v>
      </c>
      <c r="O16" s="73">
        <f>AVERAGE(K5:K14)</f>
        <v>18.309999999999999</v>
      </c>
      <c r="P16" s="73">
        <f>AVERAGE(L5:L14)</f>
        <v>-0.61000000000000021</v>
      </c>
      <c r="Q16" s="73">
        <f>COUNT(M5:M14)</f>
        <v>10</v>
      </c>
    </row>
    <row r="17" spans="1:14" x14ac:dyDescent="0.25">
      <c r="A17" s="124">
        <v>41622.5</v>
      </c>
      <c r="B17" s="122">
        <v>247</v>
      </c>
      <c r="C17" s="122">
        <v>1.9</v>
      </c>
      <c r="D17" s="122">
        <v>252</v>
      </c>
      <c r="E17" s="122">
        <v>25.7</v>
      </c>
      <c r="F17" s="122">
        <v>76</v>
      </c>
      <c r="G17" s="122">
        <v>0</v>
      </c>
      <c r="H17" s="122">
        <v>30.48</v>
      </c>
      <c r="J17" s="162">
        <v>41609</v>
      </c>
      <c r="K17" s="163">
        <v>51.1</v>
      </c>
      <c r="L17" s="163">
        <v>34.200000000000003</v>
      </c>
      <c r="M17" s="163">
        <v>0</v>
      </c>
      <c r="N17" s="163">
        <v>0.03</v>
      </c>
    </row>
    <row r="18" spans="1:14" x14ac:dyDescent="0.25">
      <c r="A18" s="124">
        <v>41622.458333333299</v>
      </c>
      <c r="B18" s="122">
        <v>109</v>
      </c>
      <c r="C18" s="122">
        <v>0.9</v>
      </c>
      <c r="D18" s="122">
        <v>24</v>
      </c>
      <c r="E18" s="122">
        <v>23.4</v>
      </c>
      <c r="F18" s="122">
        <v>83</v>
      </c>
      <c r="G18" s="122">
        <v>0</v>
      </c>
      <c r="H18" s="122">
        <v>30.49</v>
      </c>
      <c r="J18" s="162">
        <v>41608</v>
      </c>
      <c r="K18" s="163">
        <v>49.6</v>
      </c>
      <c r="L18" s="163">
        <v>19.2</v>
      </c>
      <c r="M18" s="163">
        <v>0</v>
      </c>
      <c r="N18" s="163">
        <v>0.03</v>
      </c>
    </row>
    <row r="19" spans="1:14" x14ac:dyDescent="0.25">
      <c r="A19" s="124">
        <v>41622.416666666701</v>
      </c>
      <c r="B19" s="122">
        <v>59</v>
      </c>
      <c r="C19" s="122">
        <v>1</v>
      </c>
      <c r="D19" s="122">
        <v>174</v>
      </c>
      <c r="E19" s="122">
        <v>21.6</v>
      </c>
      <c r="F19" s="122">
        <v>86</v>
      </c>
      <c r="G19" s="122">
        <v>0</v>
      </c>
      <c r="H19" s="122">
        <v>30.48</v>
      </c>
      <c r="J19" s="162">
        <v>41607</v>
      </c>
      <c r="K19" s="163">
        <v>50.4</v>
      </c>
      <c r="L19" s="163">
        <v>21.5</v>
      </c>
      <c r="M19" s="163">
        <v>0</v>
      </c>
      <c r="N19" s="163">
        <v>0.03</v>
      </c>
    </row>
    <row r="20" spans="1:14" x14ac:dyDescent="0.25">
      <c r="A20" s="124">
        <v>41622.375</v>
      </c>
      <c r="B20" s="122">
        <v>19</v>
      </c>
      <c r="C20" s="122">
        <v>3.7</v>
      </c>
      <c r="D20" s="122">
        <v>179</v>
      </c>
      <c r="E20" s="122">
        <v>20.5</v>
      </c>
      <c r="F20" s="122">
        <v>89</v>
      </c>
      <c r="G20" s="122">
        <v>0</v>
      </c>
      <c r="H20" s="122">
        <v>30.47</v>
      </c>
      <c r="J20" s="162">
        <v>41606</v>
      </c>
      <c r="K20" s="163">
        <v>50.6</v>
      </c>
      <c r="L20" s="163">
        <v>20.9</v>
      </c>
      <c r="M20" s="163">
        <v>0</v>
      </c>
      <c r="N20" s="163">
        <v>0.03</v>
      </c>
    </row>
    <row r="21" spans="1:14" x14ac:dyDescent="0.25">
      <c r="A21" s="124">
        <v>41622.333333333299</v>
      </c>
      <c r="B21" s="122">
        <v>0</v>
      </c>
      <c r="C21" s="122">
        <v>3.4</v>
      </c>
      <c r="D21" s="122">
        <v>170</v>
      </c>
      <c r="E21" s="122">
        <v>19.899999999999999</v>
      </c>
      <c r="F21" s="122">
        <v>91</v>
      </c>
      <c r="G21" s="122">
        <v>0</v>
      </c>
      <c r="H21" s="122">
        <v>30.45</v>
      </c>
      <c r="J21" s="162">
        <v>41605</v>
      </c>
      <c r="K21" s="163">
        <v>46.7</v>
      </c>
      <c r="L21" s="163">
        <v>20</v>
      </c>
      <c r="M21" s="163">
        <v>0</v>
      </c>
      <c r="N21" s="163">
        <v>0.02</v>
      </c>
    </row>
    <row r="22" spans="1:14" x14ac:dyDescent="0.25">
      <c r="A22" s="124">
        <v>41622.291666666701</v>
      </c>
      <c r="B22" s="122">
        <v>0</v>
      </c>
      <c r="C22" s="122">
        <v>1.7</v>
      </c>
      <c r="D22" s="122">
        <v>181</v>
      </c>
      <c r="E22" s="122">
        <v>19.399999999999999</v>
      </c>
      <c r="F22" s="122">
        <v>92</v>
      </c>
      <c r="G22" s="122">
        <v>0</v>
      </c>
      <c r="H22" s="122">
        <v>30.45</v>
      </c>
      <c r="J22" s="162">
        <v>41604</v>
      </c>
      <c r="K22" s="163">
        <v>48.1</v>
      </c>
      <c r="L22" s="163">
        <v>18.899999999999999</v>
      </c>
      <c r="M22" s="163">
        <v>0</v>
      </c>
      <c r="N22" s="163">
        <v>0.03</v>
      </c>
    </row>
    <row r="23" spans="1:14" x14ac:dyDescent="0.25">
      <c r="A23" s="124">
        <v>41622.25</v>
      </c>
      <c r="B23" s="122">
        <v>0</v>
      </c>
      <c r="C23" s="122">
        <v>3.2</v>
      </c>
      <c r="D23" s="122">
        <v>276</v>
      </c>
      <c r="E23" s="122">
        <v>19.3</v>
      </c>
      <c r="F23" s="122">
        <v>93</v>
      </c>
      <c r="G23" s="122">
        <v>0</v>
      </c>
      <c r="H23" s="122">
        <v>30.44</v>
      </c>
      <c r="J23" s="162">
        <v>41603</v>
      </c>
      <c r="K23" s="163">
        <v>46.1</v>
      </c>
      <c r="L23" s="163">
        <v>18.8</v>
      </c>
      <c r="M23" s="163">
        <v>0</v>
      </c>
      <c r="N23" s="163">
        <v>0.03</v>
      </c>
    </row>
    <row r="24" spans="1:14" x14ac:dyDescent="0.25">
      <c r="A24" s="124">
        <v>41622.208333333299</v>
      </c>
      <c r="B24" s="122">
        <v>0</v>
      </c>
      <c r="C24" s="122">
        <v>2</v>
      </c>
      <c r="D24" s="122">
        <v>11</v>
      </c>
      <c r="E24" s="122">
        <v>18.8</v>
      </c>
      <c r="F24" s="122">
        <v>92</v>
      </c>
      <c r="G24" s="122">
        <v>0</v>
      </c>
      <c r="H24" s="122">
        <v>30.43</v>
      </c>
      <c r="J24" s="162">
        <v>41602</v>
      </c>
      <c r="K24" s="163">
        <v>46.7</v>
      </c>
      <c r="L24" s="163">
        <v>20.8</v>
      </c>
      <c r="M24" s="163">
        <v>0</v>
      </c>
      <c r="N24" s="163">
        <v>0.04</v>
      </c>
    </row>
    <row r="25" spans="1:14" x14ac:dyDescent="0.25">
      <c r="A25" s="164">
        <v>41622.166666666701</v>
      </c>
      <c r="B25" s="163">
        <v>0</v>
      </c>
      <c r="C25" s="163">
        <v>2.2999999999999998</v>
      </c>
      <c r="D25" s="163">
        <v>45</v>
      </c>
      <c r="E25" s="163">
        <v>18.100000000000001</v>
      </c>
      <c r="F25" s="163">
        <v>92</v>
      </c>
      <c r="G25" s="163">
        <v>0</v>
      </c>
      <c r="H25" s="163">
        <v>30.42</v>
      </c>
      <c r="J25" s="162">
        <v>41601</v>
      </c>
      <c r="K25" s="163">
        <v>48.6</v>
      </c>
      <c r="L25" s="163">
        <v>24.3</v>
      </c>
      <c r="M25" s="163">
        <v>0</v>
      </c>
      <c r="N25" s="163">
        <v>7.0000000000000007E-2</v>
      </c>
    </row>
    <row r="26" spans="1:14" x14ac:dyDescent="0.25">
      <c r="A26" s="164">
        <v>41622.125</v>
      </c>
      <c r="B26" s="163">
        <v>0</v>
      </c>
      <c r="C26" s="163">
        <v>2.8</v>
      </c>
      <c r="D26" s="163">
        <v>224</v>
      </c>
      <c r="E26" s="163">
        <v>17.8</v>
      </c>
      <c r="F26" s="163">
        <v>92</v>
      </c>
      <c r="G26" s="163">
        <v>0</v>
      </c>
      <c r="H26" s="163">
        <v>30.41</v>
      </c>
      <c r="J26" s="162">
        <v>41600</v>
      </c>
      <c r="K26" s="163">
        <v>38.200000000000003</v>
      </c>
      <c r="L26" s="163">
        <v>18.399999999999999</v>
      </c>
      <c r="M26" s="163">
        <v>0</v>
      </c>
      <c r="N26" s="163">
        <v>0.04</v>
      </c>
    </row>
    <row r="27" spans="1:14" x14ac:dyDescent="0.25">
      <c r="A27" s="164">
        <v>41622.083333333299</v>
      </c>
      <c r="B27" s="163">
        <v>0</v>
      </c>
      <c r="C27" s="163">
        <v>3.7</v>
      </c>
      <c r="D27" s="163">
        <v>248</v>
      </c>
      <c r="E27" s="163">
        <v>17.8</v>
      </c>
      <c r="F27" s="163">
        <v>94</v>
      </c>
      <c r="G27" s="163">
        <v>0</v>
      </c>
      <c r="H27" s="163">
        <v>30.41</v>
      </c>
      <c r="J27" s="162">
        <v>41599</v>
      </c>
      <c r="K27" s="163">
        <v>35.1</v>
      </c>
      <c r="L27" s="163">
        <v>28.9</v>
      </c>
      <c r="M27" s="163">
        <v>0.05</v>
      </c>
      <c r="N27" s="163">
        <v>0.02</v>
      </c>
    </row>
    <row r="28" spans="1:14" x14ac:dyDescent="0.25">
      <c r="A28" s="164">
        <v>41622.041666666701</v>
      </c>
      <c r="B28" s="163">
        <v>0</v>
      </c>
      <c r="C28" s="163">
        <v>3.6</v>
      </c>
      <c r="D28" s="163">
        <v>72</v>
      </c>
      <c r="E28" s="163">
        <v>17.3</v>
      </c>
      <c r="F28" s="163">
        <v>90</v>
      </c>
      <c r="G28" s="163">
        <v>0</v>
      </c>
      <c r="H28" s="163">
        <v>30.39</v>
      </c>
      <c r="J28" s="162">
        <v>41598</v>
      </c>
      <c r="K28" s="163">
        <v>51.5</v>
      </c>
      <c r="L28" s="163">
        <v>32.1</v>
      </c>
      <c r="M28" s="163">
        <v>0.27</v>
      </c>
      <c r="N28" s="163">
        <v>0.02</v>
      </c>
    </row>
    <row r="29" spans="1:14" x14ac:dyDescent="0.25">
      <c r="A29" s="164">
        <v>41622</v>
      </c>
      <c r="B29" s="163">
        <v>0</v>
      </c>
      <c r="C29" s="163">
        <v>2.9</v>
      </c>
      <c r="D29" s="163">
        <v>326</v>
      </c>
      <c r="E29" s="163">
        <v>16.5</v>
      </c>
      <c r="F29" s="163">
        <v>94</v>
      </c>
      <c r="G29" s="163">
        <v>0</v>
      </c>
      <c r="H29" s="163">
        <v>30.39</v>
      </c>
      <c r="J29" s="162">
        <v>41597</v>
      </c>
      <c r="K29" s="163">
        <v>47.4</v>
      </c>
      <c r="L29" s="163">
        <v>30.5</v>
      </c>
      <c r="M29" s="163">
        <v>0.02</v>
      </c>
      <c r="N29" s="163">
        <v>0.01</v>
      </c>
    </row>
    <row r="30" spans="1:14" x14ac:dyDescent="0.25">
      <c r="J30" s="162">
        <v>41596</v>
      </c>
      <c r="K30" s="163">
        <v>52.1</v>
      </c>
      <c r="L30" s="163">
        <v>23.5</v>
      </c>
      <c r="M30" s="163">
        <v>0</v>
      </c>
      <c r="N30" s="163">
        <v>0.04</v>
      </c>
    </row>
    <row r="31" spans="1:14" x14ac:dyDescent="0.25">
      <c r="A31" s="73" t="s">
        <v>3522</v>
      </c>
      <c r="C31" s="73">
        <f>MIN(C$5:C$29)</f>
        <v>0.9</v>
      </c>
      <c r="E31" s="73">
        <f>MIN(E$5:E$29)</f>
        <v>16.5</v>
      </c>
      <c r="J31" s="162">
        <v>41595</v>
      </c>
      <c r="K31" s="163">
        <v>48.4</v>
      </c>
      <c r="L31" s="163">
        <v>27.2</v>
      </c>
      <c r="M31" s="163">
        <v>0</v>
      </c>
      <c r="N31" s="163">
        <v>0.03</v>
      </c>
    </row>
    <row r="32" spans="1:14" x14ac:dyDescent="0.25">
      <c r="A32" s="73" t="s">
        <v>3523</v>
      </c>
      <c r="C32" s="73">
        <f>MAX(C$5:C$29)</f>
        <v>4.3</v>
      </c>
      <c r="E32" s="73">
        <f>MAX(E$5:E$29)</f>
        <v>28.3</v>
      </c>
      <c r="J32" s="162">
        <v>41594</v>
      </c>
      <c r="K32" s="163">
        <v>38.4</v>
      </c>
      <c r="L32" s="163">
        <v>28.7</v>
      </c>
      <c r="M32" s="163">
        <v>0.05</v>
      </c>
      <c r="N32" s="163">
        <v>0.01</v>
      </c>
    </row>
    <row r="33" spans="1:14" x14ac:dyDescent="0.25">
      <c r="A33" s="73" t="s">
        <v>3524</v>
      </c>
      <c r="C33" s="73">
        <f>AVERAGE(C$5:C$29)</f>
        <v>2.468</v>
      </c>
      <c r="D33" s="73">
        <f>AVERAGE(D$5:D$29)</f>
        <v>184.32</v>
      </c>
      <c r="E33" s="73">
        <f>AVERAGE(E$5:E$29)</f>
        <v>21.616</v>
      </c>
      <c r="J33" s="162">
        <v>41593</v>
      </c>
      <c r="K33" s="163">
        <v>39.200000000000003</v>
      </c>
      <c r="L33" s="163">
        <v>28.8</v>
      </c>
      <c r="M33" s="163">
        <v>0.4</v>
      </c>
      <c r="N33" s="163">
        <v>0.01</v>
      </c>
    </row>
    <row r="35" spans="1:14" x14ac:dyDescent="0.25">
      <c r="J35" s="73" t="s">
        <v>3525</v>
      </c>
      <c r="K35" s="165">
        <f>AVERAGE(K15:K33)</f>
        <v>46.236842105263165</v>
      </c>
      <c r="L35" s="165">
        <f>AVERAGE(L15:L33)</f>
        <v>24.410526315789475</v>
      </c>
    </row>
    <row r="36" spans="1:14" x14ac:dyDescent="0.25">
      <c r="J36" s="73" t="s">
        <v>3526</v>
      </c>
      <c r="K36" s="73">
        <f>MIN(K5:K33)</f>
        <v>9.9</v>
      </c>
      <c r="L36" s="73">
        <f>MIN(L5:L33)</f>
        <v>-13.1</v>
      </c>
    </row>
    <row r="37" spans="1:14" x14ac:dyDescent="0.25">
      <c r="J37" s="73" t="s">
        <v>3527</v>
      </c>
      <c r="K37" s="73">
        <f>MAX(K5:K33)</f>
        <v>53.2</v>
      </c>
      <c r="L37" s="73">
        <f>MAX(L5:L33)</f>
        <v>36.6</v>
      </c>
    </row>
  </sheetData>
  <mergeCells count="4">
    <mergeCell ref="A1:H1"/>
    <mergeCell ref="J1:N1"/>
    <mergeCell ref="A2:A4"/>
    <mergeCell ref="J2:J4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39"/>
  <sheetViews>
    <sheetView zoomScaleNormal="100" workbookViewId="0">
      <pane ySplit="2" topLeftCell="A8" activePane="bottomLeft" state="frozen"/>
      <selection pane="bottomLeft" activeCell="F30" activeCellId="1" sqref="A202:XFD202 F30"/>
    </sheetView>
  </sheetViews>
  <sheetFormatPr defaultColWidth="8.5546875" defaultRowHeight="13.2" x14ac:dyDescent="0.25"/>
  <cols>
    <col min="1" max="1" width="9.44140625" customWidth="1"/>
    <col min="2" max="2" width="19" customWidth="1"/>
    <col min="3" max="3" width="16.109375" customWidth="1"/>
    <col min="4" max="4" width="9.44140625" customWidth="1"/>
    <col min="5" max="5" width="19" customWidth="1"/>
    <col min="6" max="6" width="16.109375" customWidth="1"/>
    <col min="7" max="14" width="9.44140625" customWidth="1"/>
  </cols>
  <sheetData>
    <row r="1" spans="1:14" x14ac:dyDescent="0.25">
      <c r="A1" s="73" t="s">
        <v>3508</v>
      </c>
    </row>
    <row r="2" spans="1:14" s="84" customFormat="1" ht="39.6" x14ac:dyDescent="0.25">
      <c r="A2" s="84" t="s">
        <v>1205</v>
      </c>
      <c r="B2" s="84" t="s">
        <v>1206</v>
      </c>
      <c r="C2" s="84" t="s">
        <v>1207</v>
      </c>
      <c r="D2" s="84" t="s">
        <v>1208</v>
      </c>
      <c r="E2" s="84" t="s">
        <v>1209</v>
      </c>
      <c r="F2" s="84" t="s">
        <v>1210</v>
      </c>
      <c r="G2" s="85" t="s">
        <v>1211</v>
      </c>
      <c r="H2" s="85" t="s">
        <v>1212</v>
      </c>
      <c r="I2" s="85" t="s">
        <v>1213</v>
      </c>
      <c r="J2" s="85" t="s">
        <v>1214</v>
      </c>
      <c r="K2" s="85" t="s">
        <v>3518</v>
      </c>
      <c r="L2" s="85" t="s">
        <v>1216</v>
      </c>
      <c r="M2" s="84" t="s">
        <v>1217</v>
      </c>
      <c r="N2" s="84" t="s">
        <v>1218</v>
      </c>
    </row>
    <row r="3" spans="1:14" x14ac:dyDescent="0.25">
      <c r="A3">
        <v>1</v>
      </c>
      <c r="B3">
        <v>1</v>
      </c>
      <c r="C3">
        <v>2.5</v>
      </c>
      <c r="D3">
        <v>1.5</v>
      </c>
      <c r="E3">
        <v>3.5</v>
      </c>
      <c r="F3">
        <v>17</v>
      </c>
    </row>
    <row r="4" spans="1:14" x14ac:dyDescent="0.25">
      <c r="A4">
        <v>2</v>
      </c>
      <c r="B4">
        <v>1</v>
      </c>
      <c r="C4">
        <v>3</v>
      </c>
      <c r="D4">
        <v>4</v>
      </c>
      <c r="E4">
        <v>6</v>
      </c>
      <c r="F4">
        <v>58</v>
      </c>
      <c r="M4">
        <v>1.5</v>
      </c>
      <c r="N4">
        <v>4</v>
      </c>
    </row>
    <row r="5" spans="1:14" x14ac:dyDescent="0.25">
      <c r="A5">
        <v>2</v>
      </c>
      <c r="B5">
        <v>2</v>
      </c>
      <c r="C5">
        <v>2</v>
      </c>
      <c r="D5">
        <v>1</v>
      </c>
      <c r="E5">
        <v>2</v>
      </c>
      <c r="F5">
        <v>15</v>
      </c>
    </row>
    <row r="6" spans="1:14" x14ac:dyDescent="0.25">
      <c r="A6">
        <v>3</v>
      </c>
      <c r="B6">
        <v>1</v>
      </c>
      <c r="C6">
        <v>2.5</v>
      </c>
      <c r="D6">
        <v>2</v>
      </c>
      <c r="E6">
        <v>0.1</v>
      </c>
      <c r="F6">
        <v>1</v>
      </c>
    </row>
    <row r="7" spans="1:14" x14ac:dyDescent="0.25">
      <c r="A7">
        <v>3</v>
      </c>
      <c r="B7">
        <v>2</v>
      </c>
      <c r="K7">
        <v>2</v>
      </c>
      <c r="L7">
        <v>4</v>
      </c>
      <c r="M7" s="73"/>
      <c r="N7" s="73"/>
    </row>
    <row r="8" spans="1:14" x14ac:dyDescent="0.25">
      <c r="A8">
        <v>4</v>
      </c>
      <c r="B8">
        <v>1</v>
      </c>
      <c r="C8">
        <v>6</v>
      </c>
      <c r="D8">
        <v>3</v>
      </c>
      <c r="E8">
        <v>3</v>
      </c>
      <c r="F8">
        <v>35</v>
      </c>
    </row>
    <row r="9" spans="1:14" x14ac:dyDescent="0.25">
      <c r="A9">
        <v>5</v>
      </c>
      <c r="B9">
        <v>1</v>
      </c>
      <c r="C9">
        <v>4</v>
      </c>
      <c r="D9">
        <v>5</v>
      </c>
      <c r="E9">
        <v>14</v>
      </c>
      <c r="F9">
        <v>119</v>
      </c>
      <c r="M9" s="73">
        <v>1</v>
      </c>
      <c r="N9" s="73">
        <v>10</v>
      </c>
    </row>
    <row r="10" spans="1:14" x14ac:dyDescent="0.25">
      <c r="A10">
        <v>5</v>
      </c>
      <c r="B10">
        <v>2</v>
      </c>
      <c r="C10" s="73" t="s">
        <v>3528</v>
      </c>
    </row>
    <row r="11" spans="1:14" x14ac:dyDescent="0.25">
      <c r="A11">
        <v>6</v>
      </c>
      <c r="B11">
        <v>1</v>
      </c>
      <c r="C11" s="73">
        <v>2.5</v>
      </c>
      <c r="D11" s="73">
        <v>3</v>
      </c>
      <c r="E11" s="73">
        <v>4.5</v>
      </c>
      <c r="F11" s="73">
        <v>27</v>
      </c>
    </row>
    <row r="12" spans="1:14" x14ac:dyDescent="0.25">
      <c r="A12">
        <v>6</v>
      </c>
      <c r="B12">
        <v>2</v>
      </c>
      <c r="C12" s="73">
        <v>2.5</v>
      </c>
      <c r="D12" s="73">
        <v>0.5</v>
      </c>
      <c r="E12" s="73">
        <v>4.5</v>
      </c>
      <c r="F12" s="73">
        <v>27</v>
      </c>
    </row>
    <row r="13" spans="1:14" x14ac:dyDescent="0.25">
      <c r="A13">
        <v>6</v>
      </c>
      <c r="B13">
        <v>3</v>
      </c>
      <c r="C13" s="73">
        <v>1</v>
      </c>
      <c r="D13" s="73">
        <v>1</v>
      </c>
      <c r="E13" s="73">
        <v>2</v>
      </c>
      <c r="F13" s="73">
        <v>9</v>
      </c>
    </row>
    <row r="14" spans="1:14" x14ac:dyDescent="0.25">
      <c r="A14">
        <v>7</v>
      </c>
      <c r="B14">
        <v>1</v>
      </c>
      <c r="E14" s="73">
        <v>5</v>
      </c>
      <c r="F14" s="73">
        <v>52</v>
      </c>
      <c r="M14">
        <v>2.5</v>
      </c>
      <c r="N14">
        <v>12</v>
      </c>
    </row>
    <row r="15" spans="1:14" x14ac:dyDescent="0.25">
      <c r="A15">
        <v>7</v>
      </c>
      <c r="B15">
        <v>2</v>
      </c>
      <c r="C15">
        <v>4.3</v>
      </c>
      <c r="D15">
        <v>4.5</v>
      </c>
      <c r="M15">
        <v>4.5</v>
      </c>
      <c r="N15">
        <v>4</v>
      </c>
    </row>
    <row r="16" spans="1:14" x14ac:dyDescent="0.25">
      <c r="A16">
        <v>7</v>
      </c>
      <c r="B16">
        <v>3</v>
      </c>
      <c r="E16">
        <v>6.5</v>
      </c>
      <c r="F16">
        <v>27</v>
      </c>
    </row>
    <row r="17" spans="1:14" x14ac:dyDescent="0.25">
      <c r="A17">
        <v>7</v>
      </c>
      <c r="B17">
        <v>4</v>
      </c>
      <c r="C17">
        <v>5</v>
      </c>
      <c r="D17">
        <v>5</v>
      </c>
    </row>
    <row r="18" spans="1:14" x14ac:dyDescent="0.25">
      <c r="A18">
        <v>7</v>
      </c>
      <c r="B18">
        <v>5</v>
      </c>
      <c r="M18">
        <v>2</v>
      </c>
      <c r="N18">
        <v>2</v>
      </c>
    </row>
    <row r="19" spans="1:14" x14ac:dyDescent="0.25">
      <c r="A19">
        <v>8</v>
      </c>
      <c r="B19">
        <v>1</v>
      </c>
      <c r="C19">
        <v>2.5</v>
      </c>
      <c r="D19">
        <v>2.25</v>
      </c>
      <c r="E19">
        <v>6.5</v>
      </c>
      <c r="F19">
        <v>25.1</v>
      </c>
    </row>
    <row r="20" spans="1:14" x14ac:dyDescent="0.25">
      <c r="A20">
        <v>8</v>
      </c>
      <c r="B20">
        <v>2</v>
      </c>
      <c r="C20">
        <v>2</v>
      </c>
      <c r="D20">
        <v>2.7</v>
      </c>
      <c r="E20">
        <v>5.5</v>
      </c>
      <c r="F20">
        <v>39.9</v>
      </c>
    </row>
    <row r="21" spans="1:14" x14ac:dyDescent="0.25">
      <c r="A21">
        <v>9</v>
      </c>
      <c r="B21">
        <v>1</v>
      </c>
      <c r="C21">
        <v>6.25</v>
      </c>
      <c r="D21">
        <v>6</v>
      </c>
    </row>
    <row r="22" spans="1:14" x14ac:dyDescent="0.25">
      <c r="A22">
        <v>9</v>
      </c>
      <c r="B22">
        <v>2</v>
      </c>
      <c r="C22">
        <v>4</v>
      </c>
      <c r="D22">
        <v>5</v>
      </c>
    </row>
    <row r="23" spans="1:14" x14ac:dyDescent="0.25">
      <c r="A23">
        <v>10</v>
      </c>
      <c r="B23">
        <v>1</v>
      </c>
      <c r="C23">
        <v>3.5</v>
      </c>
      <c r="D23">
        <v>3</v>
      </c>
      <c r="E23">
        <v>0.5</v>
      </c>
      <c r="F23">
        <v>15</v>
      </c>
    </row>
    <row r="24" spans="1:14" x14ac:dyDescent="0.25">
      <c r="A24">
        <v>11</v>
      </c>
      <c r="B24">
        <v>1</v>
      </c>
      <c r="K24">
        <v>5</v>
      </c>
    </row>
    <row r="25" spans="1:14" x14ac:dyDescent="0.25">
      <c r="A25">
        <v>11</v>
      </c>
      <c r="B25">
        <v>2</v>
      </c>
      <c r="K25">
        <v>4</v>
      </c>
    </row>
    <row r="26" spans="1:14" x14ac:dyDescent="0.25">
      <c r="A26">
        <v>11</v>
      </c>
      <c r="B26">
        <v>3</v>
      </c>
      <c r="K26">
        <v>6</v>
      </c>
    </row>
    <row r="27" spans="1:14" x14ac:dyDescent="0.25">
      <c r="B27">
        <f>COUNT(B3:B26)</f>
        <v>24</v>
      </c>
      <c r="C27">
        <f t="shared" ref="C27:L27" si="0">SUM(C3:C26)</f>
        <v>53.55</v>
      </c>
      <c r="D27">
        <f t="shared" si="0"/>
        <v>49.45</v>
      </c>
      <c r="E27">
        <f t="shared" si="0"/>
        <v>63.6</v>
      </c>
      <c r="F27">
        <f t="shared" si="0"/>
        <v>467</v>
      </c>
      <c r="G27">
        <f t="shared" si="0"/>
        <v>0</v>
      </c>
      <c r="H27">
        <f t="shared" si="0"/>
        <v>0</v>
      </c>
      <c r="I27">
        <f t="shared" si="0"/>
        <v>0</v>
      </c>
      <c r="J27">
        <f t="shared" si="0"/>
        <v>0</v>
      </c>
      <c r="K27">
        <f t="shared" si="0"/>
        <v>17</v>
      </c>
      <c r="L27">
        <f t="shared" si="0"/>
        <v>4</v>
      </c>
      <c r="M27">
        <f>SUM(M4:M26)</f>
        <v>11.5</v>
      </c>
      <c r="N27">
        <f>SUM(N4:N26)</f>
        <v>32</v>
      </c>
    </row>
    <row r="28" spans="1:14" x14ac:dyDescent="0.25">
      <c r="M28">
        <f>COUNT(M4:M23)</f>
        <v>5</v>
      </c>
    </row>
    <row r="29" spans="1:14" x14ac:dyDescent="0.25">
      <c r="C29" t="s">
        <v>1219</v>
      </c>
      <c r="D29" t="s">
        <v>1220</v>
      </c>
      <c r="E29" t="s">
        <v>1221</v>
      </c>
      <c r="F29" s="73" t="s">
        <v>1222</v>
      </c>
      <c r="G29" s="73" t="s">
        <v>1223</v>
      </c>
    </row>
    <row r="30" spans="1:14" x14ac:dyDescent="0.25">
      <c r="B30">
        <v>2012</v>
      </c>
      <c r="C30">
        <f>COUNT(B3:B26)</f>
        <v>24</v>
      </c>
      <c r="D30" s="157">
        <f>C27+E27+K27+M27-SUM(K24:K26)</f>
        <v>130.65</v>
      </c>
      <c r="E30" s="157">
        <f>D27+F27+L27+N27</f>
        <v>552.45000000000005</v>
      </c>
      <c r="F30">
        <f>COUNTA(Participants!W:W)-1</f>
        <v>56</v>
      </c>
      <c r="G30">
        <f>SUM(K24:K26)</f>
        <v>15</v>
      </c>
    </row>
    <row r="31" spans="1:14" x14ac:dyDescent="0.25">
      <c r="B31">
        <v>2011</v>
      </c>
      <c r="C31">
        <f>'2011Effort'!C26</f>
        <v>19</v>
      </c>
      <c r="D31" s="157">
        <f>'2011Effort'!D26</f>
        <v>176.5</v>
      </c>
      <c r="E31" s="157">
        <f>'2011Effort'!E26</f>
        <v>691.50000000000011</v>
      </c>
      <c r="F31">
        <f>COUNTA(Participants!Y:Y)-1</f>
        <v>63</v>
      </c>
    </row>
    <row r="32" spans="1:14" x14ac:dyDescent="0.25">
      <c r="B32">
        <v>2010</v>
      </c>
      <c r="C32">
        <f>'2010Effort'!C32</f>
        <v>25</v>
      </c>
      <c r="D32" s="157">
        <f>'2010Effort'!D32</f>
        <v>122.44499999999999</v>
      </c>
      <c r="E32" s="157">
        <f>'2010Effort'!E32</f>
        <v>536.34999999999991</v>
      </c>
      <c r="F32">
        <f>COUNTA(Participants!AA:AA)-1</f>
        <v>54</v>
      </c>
    </row>
    <row r="39" spans="2:5" x14ac:dyDescent="0.25">
      <c r="B39" s="90"/>
      <c r="E39" s="90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46"/>
  <sheetViews>
    <sheetView topLeftCell="A20" zoomScaleNormal="100" workbookViewId="0">
      <selection activeCell="F26" activeCellId="1" sqref="A202:XFD202 F26"/>
    </sheetView>
  </sheetViews>
  <sheetFormatPr defaultColWidth="8.5546875" defaultRowHeight="13.2" x14ac:dyDescent="0.25"/>
  <cols>
    <col min="2" max="2" width="19" customWidth="1"/>
    <col min="3" max="3" width="16.109375" customWidth="1"/>
    <col min="4" max="4" width="9.6640625" customWidth="1"/>
    <col min="5" max="5" width="19" customWidth="1"/>
    <col min="6" max="6" width="16.109375" customWidth="1"/>
    <col min="7" max="10" width="8.88671875" customWidth="1"/>
    <col min="11" max="11" width="11" customWidth="1"/>
    <col min="12" max="12" width="10.5546875" customWidth="1"/>
    <col min="13" max="13" width="12" customWidth="1"/>
    <col min="14" max="14" width="11.5546875" customWidth="1"/>
  </cols>
  <sheetData>
    <row r="1" spans="1:14" x14ac:dyDescent="0.25">
      <c r="A1" s="73" t="s">
        <v>3508</v>
      </c>
    </row>
    <row r="2" spans="1:14" x14ac:dyDescent="0.25">
      <c r="A2" t="s">
        <v>1205</v>
      </c>
      <c r="B2" t="s">
        <v>1206</v>
      </c>
      <c r="C2" t="s">
        <v>1207</v>
      </c>
      <c r="D2" t="s">
        <v>1208</v>
      </c>
      <c r="E2" t="s">
        <v>1209</v>
      </c>
      <c r="F2" t="s">
        <v>1210</v>
      </c>
      <c r="G2" s="73" t="s">
        <v>1211</v>
      </c>
      <c r="H2" s="73" t="s">
        <v>1212</v>
      </c>
      <c r="I2" s="73" t="s">
        <v>1213</v>
      </c>
      <c r="J2" s="73" t="s">
        <v>1214</v>
      </c>
      <c r="K2" t="s">
        <v>3529</v>
      </c>
      <c r="L2" t="s">
        <v>3530</v>
      </c>
      <c r="M2" t="s">
        <v>1217</v>
      </c>
      <c r="N2" t="s">
        <v>1218</v>
      </c>
    </row>
    <row r="3" spans="1:14" x14ac:dyDescent="0.25">
      <c r="A3">
        <v>1</v>
      </c>
      <c r="B3">
        <v>1</v>
      </c>
      <c r="C3">
        <v>2.75</v>
      </c>
      <c r="D3">
        <v>2</v>
      </c>
      <c r="E3">
        <v>2.75</v>
      </c>
      <c r="F3">
        <v>26</v>
      </c>
    </row>
    <row r="4" spans="1:14" x14ac:dyDescent="0.25">
      <c r="A4">
        <v>2</v>
      </c>
      <c r="B4">
        <v>1</v>
      </c>
      <c r="C4">
        <v>2</v>
      </c>
      <c r="D4">
        <v>2</v>
      </c>
      <c r="E4">
        <v>6</v>
      </c>
      <c r="F4">
        <v>62</v>
      </c>
      <c r="M4">
        <v>1.5</v>
      </c>
      <c r="N4">
        <v>5</v>
      </c>
    </row>
    <row r="5" spans="1:14" x14ac:dyDescent="0.25">
      <c r="A5">
        <v>2</v>
      </c>
      <c r="B5">
        <v>2</v>
      </c>
      <c r="C5">
        <v>5</v>
      </c>
      <c r="D5">
        <v>5</v>
      </c>
      <c r="E5">
        <v>2</v>
      </c>
      <c r="F5">
        <v>22</v>
      </c>
      <c r="M5">
        <v>1.5</v>
      </c>
      <c r="N5">
        <v>5</v>
      </c>
    </row>
    <row r="6" spans="1:14" x14ac:dyDescent="0.25">
      <c r="A6">
        <v>2</v>
      </c>
      <c r="B6">
        <v>3</v>
      </c>
      <c r="C6">
        <v>2</v>
      </c>
      <c r="D6">
        <v>2</v>
      </c>
      <c r="E6">
        <v>7</v>
      </c>
      <c r="F6">
        <v>53</v>
      </c>
      <c r="M6">
        <v>1</v>
      </c>
      <c r="N6">
        <v>10</v>
      </c>
    </row>
    <row r="7" spans="1:14" x14ac:dyDescent="0.25">
      <c r="A7">
        <v>3</v>
      </c>
      <c r="B7">
        <v>1</v>
      </c>
      <c r="C7">
        <v>4.4000000000000004</v>
      </c>
      <c r="D7">
        <v>5.6</v>
      </c>
      <c r="E7">
        <v>7.6</v>
      </c>
      <c r="F7">
        <v>28.5</v>
      </c>
      <c r="M7" s="73">
        <v>2</v>
      </c>
      <c r="N7" s="73">
        <v>12</v>
      </c>
    </row>
    <row r="8" spans="1:14" x14ac:dyDescent="0.25">
      <c r="A8">
        <v>4</v>
      </c>
      <c r="B8">
        <v>1</v>
      </c>
      <c r="C8">
        <v>2.25</v>
      </c>
      <c r="D8">
        <v>3</v>
      </c>
      <c r="E8">
        <v>2.75</v>
      </c>
      <c r="F8">
        <v>40</v>
      </c>
    </row>
    <row r="9" spans="1:14" x14ac:dyDescent="0.25">
      <c r="A9">
        <v>4</v>
      </c>
      <c r="B9">
        <v>2</v>
      </c>
      <c r="C9">
        <v>20</v>
      </c>
      <c r="D9">
        <v>1</v>
      </c>
    </row>
    <row r="10" spans="1:14" x14ac:dyDescent="0.25">
      <c r="A10">
        <v>5</v>
      </c>
      <c r="B10">
        <v>1</v>
      </c>
      <c r="C10">
        <v>0.5</v>
      </c>
      <c r="D10">
        <v>0.5</v>
      </c>
      <c r="E10">
        <v>6</v>
      </c>
      <c r="F10">
        <v>20</v>
      </c>
      <c r="M10" s="73">
        <v>2.5</v>
      </c>
      <c r="N10" s="73">
        <v>2</v>
      </c>
    </row>
    <row r="11" spans="1:14" x14ac:dyDescent="0.25">
      <c r="A11">
        <v>5</v>
      </c>
      <c r="B11">
        <v>2</v>
      </c>
      <c r="C11">
        <v>3</v>
      </c>
      <c r="D11">
        <v>2</v>
      </c>
      <c r="E11">
        <v>6</v>
      </c>
      <c r="F11">
        <v>6</v>
      </c>
    </row>
    <row r="12" spans="1:14" x14ac:dyDescent="0.25">
      <c r="A12">
        <v>6</v>
      </c>
      <c r="B12">
        <v>1</v>
      </c>
      <c r="C12">
        <v>3</v>
      </c>
      <c r="D12">
        <v>4</v>
      </c>
      <c r="E12">
        <v>4</v>
      </c>
      <c r="F12">
        <v>31.3</v>
      </c>
    </row>
    <row r="13" spans="1:14" x14ac:dyDescent="0.25">
      <c r="A13">
        <v>6</v>
      </c>
      <c r="B13">
        <v>2</v>
      </c>
      <c r="C13">
        <v>1.5</v>
      </c>
      <c r="D13">
        <v>1.3</v>
      </c>
      <c r="E13">
        <v>6</v>
      </c>
      <c r="F13">
        <v>31.3</v>
      </c>
    </row>
    <row r="14" spans="1:14" x14ac:dyDescent="0.25">
      <c r="A14">
        <v>7</v>
      </c>
      <c r="B14">
        <v>1</v>
      </c>
      <c r="E14">
        <v>11</v>
      </c>
      <c r="F14">
        <v>55</v>
      </c>
      <c r="M14">
        <v>3</v>
      </c>
      <c r="N14">
        <v>10</v>
      </c>
    </row>
    <row r="15" spans="1:14" x14ac:dyDescent="0.25">
      <c r="A15">
        <v>7</v>
      </c>
      <c r="B15">
        <v>2</v>
      </c>
      <c r="C15">
        <v>3</v>
      </c>
      <c r="D15">
        <v>12</v>
      </c>
      <c r="E15">
        <v>12</v>
      </c>
      <c r="F15">
        <v>64</v>
      </c>
      <c r="M15">
        <v>3</v>
      </c>
      <c r="N15">
        <v>4</v>
      </c>
    </row>
    <row r="16" spans="1:14" x14ac:dyDescent="0.25">
      <c r="A16">
        <v>7</v>
      </c>
      <c r="B16">
        <v>3</v>
      </c>
      <c r="C16">
        <v>5</v>
      </c>
      <c r="D16">
        <v>6</v>
      </c>
    </row>
    <row r="17" spans="1:14" x14ac:dyDescent="0.25">
      <c r="A17">
        <v>8</v>
      </c>
      <c r="B17">
        <v>1</v>
      </c>
      <c r="C17">
        <v>2.5</v>
      </c>
      <c r="D17">
        <v>1.6</v>
      </c>
      <c r="E17">
        <v>5.75</v>
      </c>
      <c r="F17">
        <v>46.3</v>
      </c>
    </row>
    <row r="18" spans="1:14" x14ac:dyDescent="0.25">
      <c r="A18">
        <v>8</v>
      </c>
      <c r="B18">
        <v>2</v>
      </c>
      <c r="E18">
        <v>6.5</v>
      </c>
      <c r="F18">
        <v>51</v>
      </c>
    </row>
    <row r="19" spans="1:14" x14ac:dyDescent="0.25">
      <c r="A19">
        <v>8</v>
      </c>
      <c r="B19">
        <v>3</v>
      </c>
      <c r="C19">
        <v>2.5</v>
      </c>
      <c r="D19">
        <v>1.6</v>
      </c>
      <c r="E19">
        <v>4.25</v>
      </c>
      <c r="F19">
        <v>34.5</v>
      </c>
    </row>
    <row r="20" spans="1:14" x14ac:dyDescent="0.25">
      <c r="A20">
        <v>9</v>
      </c>
      <c r="B20">
        <v>1</v>
      </c>
      <c r="C20">
        <v>8</v>
      </c>
      <c r="D20">
        <v>7</v>
      </c>
    </row>
    <row r="21" spans="1:14" x14ac:dyDescent="0.25">
      <c r="A21">
        <v>10</v>
      </c>
      <c r="B21">
        <v>1</v>
      </c>
      <c r="C21">
        <v>4.75</v>
      </c>
      <c r="D21">
        <v>3</v>
      </c>
      <c r="E21">
        <v>0.25</v>
      </c>
      <c r="F21">
        <v>13</v>
      </c>
    </row>
    <row r="22" spans="1:14" x14ac:dyDescent="0.25">
      <c r="A22">
        <v>11</v>
      </c>
    </row>
    <row r="23" spans="1:14" x14ac:dyDescent="0.25">
      <c r="B23">
        <f>COUNT(B3:B22)</f>
        <v>19</v>
      </c>
      <c r="C23">
        <f t="shared" ref="C23:L23" si="0">SUM(C3:C22)</f>
        <v>72.150000000000006</v>
      </c>
      <c r="D23">
        <f t="shared" si="0"/>
        <v>59.600000000000009</v>
      </c>
      <c r="E23">
        <f t="shared" si="0"/>
        <v>89.85</v>
      </c>
      <c r="F23">
        <f t="shared" si="0"/>
        <v>583.90000000000009</v>
      </c>
      <c r="G23">
        <f t="shared" si="0"/>
        <v>0</v>
      </c>
      <c r="H23">
        <f t="shared" si="0"/>
        <v>0</v>
      </c>
      <c r="I23">
        <f t="shared" si="0"/>
        <v>0</v>
      </c>
      <c r="J23">
        <f t="shared" si="0"/>
        <v>0</v>
      </c>
      <c r="K23">
        <f t="shared" si="0"/>
        <v>0</v>
      </c>
      <c r="L23">
        <f t="shared" si="0"/>
        <v>0</v>
      </c>
      <c r="M23">
        <f>SUM(M4:M22)</f>
        <v>14.5</v>
      </c>
      <c r="N23">
        <f>SUM(N4:N22)</f>
        <v>48</v>
      </c>
    </row>
    <row r="24" spans="1:14" x14ac:dyDescent="0.25">
      <c r="M24">
        <f>COUNT(M4:M21)</f>
        <v>7</v>
      </c>
    </row>
    <row r="25" spans="1:14" x14ac:dyDescent="0.25">
      <c r="C25" t="s">
        <v>1219</v>
      </c>
      <c r="D25" t="s">
        <v>1220</v>
      </c>
      <c r="E25" t="s">
        <v>1221</v>
      </c>
    </row>
    <row r="26" spans="1:14" x14ac:dyDescent="0.25">
      <c r="B26">
        <v>2011</v>
      </c>
      <c r="C26">
        <f>COUNT(B3:B21)</f>
        <v>19</v>
      </c>
      <c r="D26" s="157">
        <f>C23+E23+K23+M23</f>
        <v>176.5</v>
      </c>
      <c r="E26" s="157">
        <f>D23+F23+L23+N23</f>
        <v>691.50000000000011</v>
      </c>
    </row>
    <row r="27" spans="1:14" x14ac:dyDescent="0.25">
      <c r="B27">
        <v>2010</v>
      </c>
      <c r="C27">
        <f>'2010Effort'!C32</f>
        <v>25</v>
      </c>
      <c r="D27" s="157">
        <f>'2010Effort'!D32</f>
        <v>122.44499999999999</v>
      </c>
      <c r="E27" s="157">
        <f>'2010Effort'!E32</f>
        <v>536.34999999999991</v>
      </c>
    </row>
    <row r="34" spans="2:6" x14ac:dyDescent="0.25">
      <c r="B34" s="90" t="s">
        <v>3531</v>
      </c>
      <c r="E34" s="90" t="s">
        <v>3532</v>
      </c>
    </row>
    <row r="35" spans="2:6" x14ac:dyDescent="0.25">
      <c r="B35" s="166" t="s">
        <v>261</v>
      </c>
      <c r="C35" s="167" t="s">
        <v>3533</v>
      </c>
      <c r="E35" s="166" t="s">
        <v>261</v>
      </c>
      <c r="F35" s="167" t="s">
        <v>3533</v>
      </c>
    </row>
    <row r="37" spans="2:6" x14ac:dyDescent="0.25">
      <c r="B37" s="168" t="s">
        <v>3534</v>
      </c>
      <c r="C37" s="169"/>
      <c r="E37" s="168" t="s">
        <v>3534</v>
      </c>
      <c r="F37" s="169"/>
    </row>
    <row r="38" spans="2:6" x14ac:dyDescent="0.25">
      <c r="B38" s="170">
        <v>307</v>
      </c>
      <c r="C38" s="171"/>
      <c r="E38" s="170">
        <v>307</v>
      </c>
      <c r="F38" s="171"/>
    </row>
    <row r="41" spans="2:6" x14ac:dyDescent="0.25">
      <c r="B41" s="167" t="s">
        <v>3535</v>
      </c>
      <c r="C41" s="167" t="e">
        <f>GETPIVOTDATA("Last Name",$B$37)-GETPIVOTDATA("Last Name",$E$37)</f>
        <v>#REF!</v>
      </c>
    </row>
    <row r="42" spans="2:6" x14ac:dyDescent="0.25">
      <c r="B42" s="167" t="s">
        <v>3536</v>
      </c>
      <c r="C42" s="167" t="e">
        <f>C41*5</f>
        <v>#REF!</v>
      </c>
    </row>
    <row r="44" spans="2:6" x14ac:dyDescent="0.25">
      <c r="B44" s="78" t="s">
        <v>3537</v>
      </c>
      <c r="C44" s="167">
        <v>175</v>
      </c>
    </row>
    <row r="45" spans="2:6" x14ac:dyDescent="0.25">
      <c r="B45" s="78" t="s">
        <v>3538</v>
      </c>
      <c r="C45" s="167">
        <v>45</v>
      </c>
    </row>
    <row r="46" spans="2:6" x14ac:dyDescent="0.25">
      <c r="B46" s="167"/>
      <c r="C46" s="167">
        <f>SUM(C44:C45)</f>
        <v>220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O33"/>
  <sheetViews>
    <sheetView topLeftCell="A8" zoomScaleNormal="100" workbookViewId="0">
      <selection activeCell="H33" activeCellId="1" sqref="A202:XFD202 H33"/>
    </sheetView>
  </sheetViews>
  <sheetFormatPr defaultColWidth="8.5546875" defaultRowHeight="13.2" x14ac:dyDescent="0.25"/>
  <cols>
    <col min="1" max="1" width="15.88671875" customWidth="1"/>
    <col min="11" max="11" width="10.44140625" customWidth="1"/>
  </cols>
  <sheetData>
    <row r="2" spans="1:15" ht="13.5" customHeight="1" x14ac:dyDescent="0.25">
      <c r="A2" s="2" t="s">
        <v>1267</v>
      </c>
      <c r="B2" s="2"/>
      <c r="C2" s="2"/>
      <c r="D2" s="2"/>
      <c r="E2" s="2"/>
      <c r="F2" s="2"/>
      <c r="G2" s="2"/>
      <c r="H2" s="2"/>
      <c r="K2" s="2" t="s">
        <v>1227</v>
      </c>
      <c r="L2" s="2"/>
      <c r="M2" s="2"/>
      <c r="N2" s="2"/>
      <c r="O2" s="73"/>
    </row>
    <row r="3" spans="1:15" ht="20.399999999999999" customHeight="1" x14ac:dyDescent="0.25">
      <c r="A3" s="2" t="s">
        <v>3509</v>
      </c>
      <c r="B3" s="172" t="s">
        <v>1308</v>
      </c>
      <c r="C3" s="172" t="s">
        <v>1309</v>
      </c>
      <c r="D3" s="172" t="s">
        <v>1309</v>
      </c>
      <c r="E3" s="172" t="s">
        <v>1310</v>
      </c>
      <c r="F3" s="172" t="s">
        <v>1311</v>
      </c>
      <c r="G3" s="172" t="s">
        <v>1232</v>
      </c>
      <c r="H3" s="172" t="s">
        <v>3539</v>
      </c>
      <c r="K3" s="2" t="s">
        <v>1228</v>
      </c>
      <c r="L3" s="172" t="s">
        <v>1229</v>
      </c>
      <c r="M3" s="172" t="s">
        <v>1230</v>
      </c>
      <c r="N3" s="172" t="s">
        <v>240</v>
      </c>
    </row>
    <row r="4" spans="1:15" ht="20.399999999999999" x14ac:dyDescent="0.25">
      <c r="A4" s="2"/>
      <c r="B4" s="173" t="s">
        <v>1313</v>
      </c>
      <c r="C4" s="173" t="s">
        <v>1314</v>
      </c>
      <c r="D4" s="173" t="s">
        <v>1315</v>
      </c>
      <c r="E4" s="173" t="s">
        <v>1231</v>
      </c>
      <c r="F4" s="173" t="s">
        <v>1316</v>
      </c>
      <c r="G4" s="173" t="s">
        <v>1235</v>
      </c>
      <c r="H4" s="173" t="s">
        <v>1317</v>
      </c>
      <c r="K4" s="2"/>
      <c r="L4" s="173" t="s">
        <v>1231</v>
      </c>
      <c r="M4" s="173" t="s">
        <v>1231</v>
      </c>
      <c r="N4" s="173" t="s">
        <v>1232</v>
      </c>
    </row>
    <row r="5" spans="1:15" ht="20.399999999999999" x14ac:dyDescent="0.25">
      <c r="A5" s="2"/>
      <c r="B5" s="174" t="s">
        <v>1318</v>
      </c>
      <c r="C5" s="174" t="s">
        <v>1319</v>
      </c>
      <c r="D5" s="174" t="s">
        <v>1320</v>
      </c>
      <c r="E5" s="174" t="s">
        <v>1234</v>
      </c>
      <c r="F5" s="174" t="s">
        <v>1321</v>
      </c>
      <c r="G5" s="174"/>
      <c r="H5" s="174" t="s">
        <v>1322</v>
      </c>
      <c r="K5" s="2"/>
      <c r="L5" s="174" t="s">
        <v>1234</v>
      </c>
      <c r="M5" s="174" t="s">
        <v>1234</v>
      </c>
      <c r="N5" s="174" t="s">
        <v>1235</v>
      </c>
    </row>
    <row r="6" spans="1:15" x14ac:dyDescent="0.25">
      <c r="A6" s="124">
        <v>40895</v>
      </c>
      <c r="B6" s="122">
        <v>0</v>
      </c>
      <c r="C6" s="122">
        <v>2.6</v>
      </c>
      <c r="D6" s="122">
        <v>200</v>
      </c>
      <c r="E6" s="122">
        <v>14.7</v>
      </c>
      <c r="F6" s="122">
        <v>93</v>
      </c>
      <c r="G6" s="122">
        <v>0</v>
      </c>
      <c r="H6" s="122">
        <v>30.37</v>
      </c>
      <c r="K6" s="121">
        <v>40896</v>
      </c>
      <c r="L6" s="122">
        <v>32</v>
      </c>
      <c r="M6" s="122">
        <v>13.9</v>
      </c>
      <c r="N6" s="122">
        <v>0</v>
      </c>
    </row>
    <row r="7" spans="1:15" x14ac:dyDescent="0.25">
      <c r="A7" s="124">
        <v>40894.958333333299</v>
      </c>
      <c r="B7" s="122">
        <v>0</v>
      </c>
      <c r="C7" s="122">
        <v>2.9</v>
      </c>
      <c r="D7" s="122">
        <v>177</v>
      </c>
      <c r="E7" s="122">
        <v>14.1</v>
      </c>
      <c r="F7" s="122">
        <v>93</v>
      </c>
      <c r="G7" s="122">
        <v>0</v>
      </c>
      <c r="H7" s="122">
        <v>30.38</v>
      </c>
      <c r="K7" s="121">
        <v>40895</v>
      </c>
      <c r="L7" s="122">
        <v>23.4</v>
      </c>
      <c r="M7" s="122">
        <v>14.9</v>
      </c>
      <c r="N7" s="122">
        <v>0</v>
      </c>
    </row>
    <row r="8" spans="1:15" x14ac:dyDescent="0.25">
      <c r="A8" s="124">
        <v>40894.916666666701</v>
      </c>
      <c r="B8" s="122">
        <v>0</v>
      </c>
      <c r="C8" s="122">
        <v>1.9</v>
      </c>
      <c r="D8" s="122">
        <v>230</v>
      </c>
      <c r="E8" s="122">
        <v>12.3</v>
      </c>
      <c r="F8" s="122">
        <v>93</v>
      </c>
      <c r="G8" s="122">
        <v>0</v>
      </c>
      <c r="H8" s="122">
        <v>30.39</v>
      </c>
      <c r="K8" s="121">
        <v>40894</v>
      </c>
      <c r="L8" s="122">
        <v>26</v>
      </c>
      <c r="M8" s="122">
        <v>11.5</v>
      </c>
      <c r="N8" s="122">
        <v>0</v>
      </c>
    </row>
    <row r="9" spans="1:15" x14ac:dyDescent="0.25">
      <c r="A9" s="124">
        <v>40894.875</v>
      </c>
      <c r="B9" s="122">
        <v>0</v>
      </c>
      <c r="C9" s="122">
        <v>2.2000000000000002</v>
      </c>
      <c r="D9" s="122">
        <v>335</v>
      </c>
      <c r="E9" s="122">
        <v>14.4</v>
      </c>
      <c r="F9" s="122">
        <v>92</v>
      </c>
      <c r="G9" s="122">
        <v>0</v>
      </c>
      <c r="H9" s="122">
        <v>30.41</v>
      </c>
      <c r="K9" s="121">
        <v>40893</v>
      </c>
      <c r="L9" s="122">
        <v>26.3</v>
      </c>
      <c r="M9" s="122">
        <v>14.2</v>
      </c>
      <c r="N9" s="122">
        <v>0</v>
      </c>
    </row>
    <row r="10" spans="1:15" x14ac:dyDescent="0.25">
      <c r="A10" s="124">
        <v>40894.833333333299</v>
      </c>
      <c r="B10" s="122">
        <v>0</v>
      </c>
      <c r="C10" s="122">
        <v>1.8</v>
      </c>
      <c r="D10" s="122">
        <v>21</v>
      </c>
      <c r="E10" s="122">
        <v>16.8</v>
      </c>
      <c r="F10" s="122">
        <v>95</v>
      </c>
      <c r="G10" s="122">
        <v>0</v>
      </c>
      <c r="H10" s="122">
        <v>30.41</v>
      </c>
      <c r="K10" s="121">
        <v>40892</v>
      </c>
      <c r="L10" s="122">
        <v>30.4</v>
      </c>
      <c r="M10" s="122">
        <v>15.3</v>
      </c>
      <c r="N10" s="122">
        <v>0</v>
      </c>
    </row>
    <row r="11" spans="1:15" x14ac:dyDescent="0.25">
      <c r="A11" s="124">
        <v>40894.791666666701</v>
      </c>
      <c r="B11" s="122">
        <v>0</v>
      </c>
      <c r="C11" s="122">
        <v>1.3</v>
      </c>
      <c r="D11" s="122">
        <v>16</v>
      </c>
      <c r="E11" s="122">
        <v>19</v>
      </c>
      <c r="F11" s="122">
        <v>95</v>
      </c>
      <c r="G11" s="122">
        <v>0</v>
      </c>
      <c r="H11" s="122">
        <v>30.42</v>
      </c>
      <c r="K11" s="121">
        <v>40891</v>
      </c>
      <c r="L11" s="122">
        <v>32.4</v>
      </c>
      <c r="M11" s="122">
        <v>21.6</v>
      </c>
      <c r="N11" s="122">
        <v>0</v>
      </c>
    </row>
    <row r="12" spans="1:15" x14ac:dyDescent="0.25">
      <c r="A12" s="124">
        <v>40894.75</v>
      </c>
      <c r="B12" s="122">
        <v>1</v>
      </c>
      <c r="C12" s="122">
        <v>1.5</v>
      </c>
      <c r="D12" s="122">
        <v>42</v>
      </c>
      <c r="E12" s="122">
        <v>20</v>
      </c>
      <c r="F12" s="122">
        <v>96</v>
      </c>
      <c r="G12" s="122">
        <v>0</v>
      </c>
      <c r="H12" s="122">
        <v>30.43</v>
      </c>
      <c r="K12" s="121">
        <v>40890</v>
      </c>
      <c r="L12" s="122">
        <v>28.6</v>
      </c>
      <c r="M12" s="122">
        <v>13.6</v>
      </c>
      <c r="N12" s="122">
        <v>0.02</v>
      </c>
    </row>
    <row r="13" spans="1:15" x14ac:dyDescent="0.25">
      <c r="A13" s="124">
        <v>40894.708333333299</v>
      </c>
      <c r="B13" s="122">
        <v>46</v>
      </c>
      <c r="C13" s="122">
        <v>2.4</v>
      </c>
      <c r="D13" s="122">
        <v>313</v>
      </c>
      <c r="E13" s="122">
        <v>23</v>
      </c>
      <c r="F13" s="122">
        <v>96</v>
      </c>
      <c r="G13" s="122">
        <v>0</v>
      </c>
      <c r="H13" s="122">
        <v>30.44</v>
      </c>
      <c r="K13" s="121">
        <v>40889</v>
      </c>
      <c r="L13" s="122">
        <v>30.4</v>
      </c>
      <c r="M13" s="122">
        <v>12</v>
      </c>
      <c r="N13" s="122">
        <v>0</v>
      </c>
    </row>
    <row r="14" spans="1:15" x14ac:dyDescent="0.25">
      <c r="A14" s="124">
        <v>40894.666666666701</v>
      </c>
      <c r="B14" s="122">
        <v>191</v>
      </c>
      <c r="C14" s="122">
        <v>1.6</v>
      </c>
      <c r="D14" s="122">
        <v>308</v>
      </c>
      <c r="E14" s="122">
        <v>25.1</v>
      </c>
      <c r="F14" s="122">
        <v>96</v>
      </c>
      <c r="G14" s="122">
        <v>0</v>
      </c>
      <c r="H14" s="122">
        <v>30.44</v>
      </c>
      <c r="K14" s="121">
        <v>40888</v>
      </c>
      <c r="L14" s="122">
        <v>31.4</v>
      </c>
      <c r="M14" s="122">
        <v>8.9</v>
      </c>
      <c r="N14" s="122">
        <v>0</v>
      </c>
    </row>
    <row r="15" spans="1:15" x14ac:dyDescent="0.25">
      <c r="A15" s="124">
        <v>40894.625</v>
      </c>
      <c r="B15" s="122">
        <v>275</v>
      </c>
      <c r="C15" s="122">
        <v>2</v>
      </c>
      <c r="D15" s="122">
        <v>261</v>
      </c>
      <c r="E15" s="122">
        <v>22.9</v>
      </c>
      <c r="F15" s="122">
        <v>95</v>
      </c>
      <c r="G15" s="122">
        <v>0</v>
      </c>
      <c r="H15" s="122">
        <v>30.46</v>
      </c>
      <c r="K15" s="121">
        <v>40887</v>
      </c>
      <c r="L15" s="122">
        <v>34.1</v>
      </c>
      <c r="M15" s="122">
        <v>7.7</v>
      </c>
      <c r="N15" s="122">
        <v>0</v>
      </c>
    </row>
    <row r="16" spans="1:15" x14ac:dyDescent="0.25">
      <c r="A16" s="124">
        <v>40894.583333333299</v>
      </c>
      <c r="B16" s="122">
        <v>221</v>
      </c>
      <c r="C16" s="122">
        <v>2.4</v>
      </c>
      <c r="D16" s="122">
        <v>267</v>
      </c>
      <c r="E16" s="122">
        <v>19.5</v>
      </c>
      <c r="F16" s="122">
        <v>95</v>
      </c>
      <c r="G16" s="122">
        <v>0</v>
      </c>
      <c r="H16" s="122">
        <v>30.48</v>
      </c>
      <c r="K16" s="121">
        <v>40886</v>
      </c>
      <c r="L16" s="122">
        <v>34</v>
      </c>
      <c r="M16" s="122">
        <v>9.1</v>
      </c>
      <c r="N16" s="122">
        <v>0</v>
      </c>
    </row>
    <row r="17" spans="1:14" x14ac:dyDescent="0.25">
      <c r="A17" s="124">
        <v>40894.541666666701</v>
      </c>
      <c r="B17" s="122">
        <v>232</v>
      </c>
      <c r="C17" s="122">
        <v>1.9</v>
      </c>
      <c r="D17" s="122">
        <v>302</v>
      </c>
      <c r="E17" s="122">
        <v>18.899999999999999</v>
      </c>
      <c r="F17" s="122">
        <v>94</v>
      </c>
      <c r="G17" s="122">
        <v>0</v>
      </c>
      <c r="H17" s="122">
        <v>30.5</v>
      </c>
      <c r="K17" s="121">
        <v>40885</v>
      </c>
      <c r="L17" s="122">
        <v>35</v>
      </c>
      <c r="M17" s="122">
        <v>15.5</v>
      </c>
      <c r="N17" s="122">
        <v>0</v>
      </c>
    </row>
    <row r="18" spans="1:14" x14ac:dyDescent="0.25">
      <c r="A18" s="124">
        <v>40894.5</v>
      </c>
      <c r="B18" s="122">
        <v>231</v>
      </c>
      <c r="C18" s="122">
        <v>1</v>
      </c>
      <c r="D18" s="122">
        <v>251</v>
      </c>
      <c r="E18" s="122">
        <v>17.2</v>
      </c>
      <c r="F18" s="122">
        <v>94</v>
      </c>
      <c r="G18" s="122">
        <v>0</v>
      </c>
      <c r="H18" s="122">
        <v>30.54</v>
      </c>
      <c r="K18" s="121">
        <v>40884</v>
      </c>
      <c r="L18" s="122">
        <v>30.9</v>
      </c>
      <c r="M18" s="122">
        <v>4.5999999999999996</v>
      </c>
      <c r="N18" s="122">
        <v>0</v>
      </c>
    </row>
    <row r="19" spans="1:14" x14ac:dyDescent="0.25">
      <c r="A19" s="124">
        <v>40894.458333333299</v>
      </c>
      <c r="B19" s="122">
        <v>145</v>
      </c>
      <c r="C19" s="122">
        <v>1.2</v>
      </c>
      <c r="D19" s="122">
        <v>210</v>
      </c>
      <c r="E19" s="122">
        <v>14.2</v>
      </c>
      <c r="F19" s="122">
        <v>93</v>
      </c>
      <c r="G19" s="122">
        <v>0</v>
      </c>
      <c r="H19" s="122">
        <v>30.56</v>
      </c>
      <c r="K19" s="121">
        <v>40883</v>
      </c>
      <c r="L19" s="122">
        <v>27.5</v>
      </c>
      <c r="M19" s="122">
        <v>2.5</v>
      </c>
      <c r="N19" s="122">
        <v>0</v>
      </c>
    </row>
    <row r="20" spans="1:14" x14ac:dyDescent="0.25">
      <c r="A20" s="124">
        <v>40894.416666666701</v>
      </c>
      <c r="B20" s="122">
        <v>83</v>
      </c>
      <c r="C20" s="122">
        <v>1.4</v>
      </c>
      <c r="D20" s="122">
        <v>318</v>
      </c>
      <c r="E20" s="122">
        <v>12</v>
      </c>
      <c r="F20" s="122">
        <v>92</v>
      </c>
      <c r="G20" s="122">
        <v>0</v>
      </c>
      <c r="H20" s="122">
        <v>30.57</v>
      </c>
      <c r="K20" s="121">
        <v>40882</v>
      </c>
      <c r="L20" s="122">
        <v>21.3</v>
      </c>
      <c r="M20" s="122">
        <v>3.9</v>
      </c>
      <c r="N20" s="122">
        <v>0</v>
      </c>
    </row>
    <row r="21" spans="1:14" x14ac:dyDescent="0.25">
      <c r="A21" s="124">
        <v>40894.375</v>
      </c>
      <c r="B21" s="122">
        <v>24</v>
      </c>
      <c r="C21" s="122">
        <v>1.9</v>
      </c>
      <c r="D21" s="122">
        <v>355</v>
      </c>
      <c r="E21" s="122">
        <v>12.5</v>
      </c>
      <c r="F21" s="122">
        <v>92</v>
      </c>
      <c r="G21" s="122">
        <v>0</v>
      </c>
      <c r="H21" s="122">
        <v>30.56</v>
      </c>
      <c r="K21" s="121">
        <v>40881</v>
      </c>
      <c r="L21" s="122">
        <v>28.2</v>
      </c>
      <c r="M21" s="122">
        <v>18.8</v>
      </c>
      <c r="N21" s="122">
        <v>0.06</v>
      </c>
    </row>
    <row r="22" spans="1:14" x14ac:dyDescent="0.25">
      <c r="A22" s="124">
        <v>40894.333333333299</v>
      </c>
      <c r="B22" s="122">
        <v>1</v>
      </c>
      <c r="C22" s="122">
        <v>0.7</v>
      </c>
      <c r="D22" s="122">
        <v>24</v>
      </c>
      <c r="E22" s="122">
        <v>13.2</v>
      </c>
      <c r="F22" s="122">
        <v>92</v>
      </c>
      <c r="G22" s="122">
        <v>0</v>
      </c>
      <c r="H22" s="122">
        <v>30.56</v>
      </c>
      <c r="K22" s="121">
        <v>40880</v>
      </c>
      <c r="L22" s="122">
        <v>30.8</v>
      </c>
      <c r="M22" s="122">
        <v>10.199999999999999</v>
      </c>
      <c r="N22" s="122">
        <v>0</v>
      </c>
    </row>
    <row r="23" spans="1:14" x14ac:dyDescent="0.25">
      <c r="A23" s="124">
        <v>40894.291666666701</v>
      </c>
      <c r="B23" s="122">
        <v>0</v>
      </c>
      <c r="C23" s="122">
        <v>1</v>
      </c>
      <c r="D23" s="122">
        <v>49</v>
      </c>
      <c r="E23" s="122">
        <v>13.3</v>
      </c>
      <c r="F23" s="122">
        <v>92</v>
      </c>
      <c r="G23" s="122">
        <v>0</v>
      </c>
      <c r="H23" s="122">
        <v>30.57</v>
      </c>
      <c r="K23" s="121">
        <v>40879</v>
      </c>
      <c r="L23" s="122">
        <v>29.5</v>
      </c>
      <c r="M23" s="122">
        <v>13.5</v>
      </c>
      <c r="N23" s="122">
        <v>0.06</v>
      </c>
    </row>
    <row r="24" spans="1:14" x14ac:dyDescent="0.25">
      <c r="A24" s="124">
        <v>40894.25</v>
      </c>
      <c r="B24" s="122">
        <v>0</v>
      </c>
      <c r="C24" s="122">
        <v>1.7</v>
      </c>
      <c r="D24" s="122">
        <v>21</v>
      </c>
      <c r="E24" s="122">
        <v>14.1</v>
      </c>
      <c r="F24" s="122">
        <v>93</v>
      </c>
      <c r="G24" s="122">
        <v>0</v>
      </c>
      <c r="H24" s="122">
        <v>30.57</v>
      </c>
      <c r="K24" s="121">
        <v>40878</v>
      </c>
      <c r="L24" s="122">
        <v>39.1</v>
      </c>
      <c r="M24" s="122">
        <v>20.6</v>
      </c>
      <c r="N24" s="122">
        <v>0</v>
      </c>
    </row>
    <row r="25" spans="1:14" x14ac:dyDescent="0.25">
      <c r="A25" s="124">
        <v>40894.208333333299</v>
      </c>
      <c r="B25" s="122">
        <v>0</v>
      </c>
      <c r="C25" s="122">
        <v>1.2</v>
      </c>
      <c r="D25" s="122">
        <v>57</v>
      </c>
      <c r="E25" s="122">
        <v>15.2</v>
      </c>
      <c r="F25" s="122">
        <v>93</v>
      </c>
      <c r="G25" s="122">
        <v>0</v>
      </c>
      <c r="H25" s="122">
        <v>30.57</v>
      </c>
      <c r="K25" s="121">
        <v>40877</v>
      </c>
      <c r="L25" s="122">
        <v>39.9</v>
      </c>
      <c r="M25" s="122">
        <v>25.1</v>
      </c>
      <c r="N25" s="122">
        <v>0</v>
      </c>
    </row>
    <row r="26" spans="1:14" x14ac:dyDescent="0.25">
      <c r="A26" s="124">
        <v>40894.166666666701</v>
      </c>
      <c r="B26" s="122">
        <v>0</v>
      </c>
      <c r="C26" s="122">
        <v>1.2</v>
      </c>
      <c r="D26" s="122">
        <v>193</v>
      </c>
      <c r="E26" s="122">
        <v>15.3</v>
      </c>
      <c r="F26" s="122">
        <v>93</v>
      </c>
      <c r="G26" s="122">
        <v>0</v>
      </c>
      <c r="H26" s="122">
        <v>30.57</v>
      </c>
      <c r="K26" s="121">
        <v>40876</v>
      </c>
      <c r="L26" s="122">
        <v>44</v>
      </c>
      <c r="M26" s="122">
        <v>18.8</v>
      </c>
      <c r="N26" s="122">
        <v>0</v>
      </c>
    </row>
    <row r="27" spans="1:14" x14ac:dyDescent="0.25">
      <c r="A27" s="124">
        <v>40894.125</v>
      </c>
      <c r="B27" s="122">
        <v>0</v>
      </c>
      <c r="C27" s="122">
        <v>0.8</v>
      </c>
      <c r="D27" s="122">
        <v>41</v>
      </c>
      <c r="E27" s="122">
        <v>15.6</v>
      </c>
      <c r="F27" s="122">
        <v>93</v>
      </c>
      <c r="G27" s="122">
        <v>0</v>
      </c>
      <c r="H27" s="122">
        <v>30.58</v>
      </c>
      <c r="K27" s="121">
        <v>40875</v>
      </c>
      <c r="L27" s="122">
        <v>36.700000000000003</v>
      </c>
      <c r="M27" s="122">
        <v>21.2</v>
      </c>
      <c r="N27" s="122">
        <v>0</v>
      </c>
    </row>
    <row r="28" spans="1:14" x14ac:dyDescent="0.25">
      <c r="A28" s="124">
        <v>40894.083333333299</v>
      </c>
      <c r="B28" s="122">
        <v>0</v>
      </c>
      <c r="C28" s="122">
        <v>1.4</v>
      </c>
      <c r="D28" s="122">
        <v>209</v>
      </c>
      <c r="E28" s="122">
        <v>15.9</v>
      </c>
      <c r="F28" s="122">
        <v>93</v>
      </c>
      <c r="G28" s="122">
        <v>0</v>
      </c>
      <c r="H28" s="122">
        <v>30.57</v>
      </c>
      <c r="K28" s="121">
        <v>40874</v>
      </c>
      <c r="L28" s="122">
        <v>41.4</v>
      </c>
      <c r="M28" s="122">
        <v>16.399999999999999</v>
      </c>
      <c r="N28" s="122">
        <v>0</v>
      </c>
    </row>
    <row r="29" spans="1:14" x14ac:dyDescent="0.25">
      <c r="A29" s="124">
        <v>40894.041666666701</v>
      </c>
      <c r="B29" s="122">
        <v>0</v>
      </c>
      <c r="C29" s="122">
        <v>1.3</v>
      </c>
      <c r="D29" s="122">
        <v>229</v>
      </c>
      <c r="E29" s="122">
        <v>15.5</v>
      </c>
      <c r="F29" s="122">
        <v>93</v>
      </c>
      <c r="G29" s="122">
        <v>0</v>
      </c>
      <c r="H29" s="122">
        <v>30.57</v>
      </c>
      <c r="K29" s="121">
        <v>40873</v>
      </c>
      <c r="L29" s="122">
        <v>35.799999999999997</v>
      </c>
      <c r="M29" s="122">
        <v>17.100000000000001</v>
      </c>
      <c r="N29" s="122">
        <v>0</v>
      </c>
    </row>
    <row r="30" spans="1:14" x14ac:dyDescent="0.25">
      <c r="A30" s="124">
        <v>40894</v>
      </c>
      <c r="B30" s="122">
        <v>0</v>
      </c>
      <c r="C30" s="122">
        <v>1.1000000000000001</v>
      </c>
      <c r="D30" s="122">
        <v>275</v>
      </c>
      <c r="E30" s="122">
        <v>15.9</v>
      </c>
      <c r="F30" s="122">
        <v>93</v>
      </c>
      <c r="G30" s="122">
        <v>0</v>
      </c>
      <c r="H30" s="122">
        <v>30.57</v>
      </c>
      <c r="K30" s="121">
        <v>40872</v>
      </c>
      <c r="L30" s="122">
        <v>46.2</v>
      </c>
      <c r="M30" s="122">
        <v>24.1</v>
      </c>
      <c r="N30" s="122">
        <v>0</v>
      </c>
    </row>
    <row r="31" spans="1:14" x14ac:dyDescent="0.25">
      <c r="K31" s="121">
        <v>40871</v>
      </c>
      <c r="L31" s="122">
        <v>54.1</v>
      </c>
      <c r="M31" s="122">
        <v>23.1</v>
      </c>
      <c r="N31" s="122">
        <v>0</v>
      </c>
    </row>
    <row r="32" spans="1:14" x14ac:dyDescent="0.25">
      <c r="C32">
        <f>MIN(C6:C30)</f>
        <v>0.7</v>
      </c>
      <c r="D32" t="s">
        <v>3522</v>
      </c>
      <c r="E32">
        <f>MIN(E6:E30)</f>
        <v>12</v>
      </c>
      <c r="K32" s="121">
        <v>40870</v>
      </c>
      <c r="L32" s="122">
        <v>40.6</v>
      </c>
      <c r="M32" s="122">
        <v>16.7</v>
      </c>
      <c r="N32" s="122">
        <v>0</v>
      </c>
    </row>
    <row r="33" spans="3:14" x14ac:dyDescent="0.25">
      <c r="C33">
        <f>MAX(C6:C30)</f>
        <v>2.9</v>
      </c>
      <c r="D33" t="s">
        <v>3540</v>
      </c>
      <c r="E33">
        <f>MAX(E6:E30)</f>
        <v>25.1</v>
      </c>
      <c r="K33" s="121">
        <v>40869</v>
      </c>
      <c r="L33" s="122">
        <v>42.8</v>
      </c>
      <c r="M33" s="122">
        <v>23.4</v>
      </c>
      <c r="N33" s="122">
        <v>0</v>
      </c>
    </row>
  </sheetData>
  <mergeCells count="4">
    <mergeCell ref="A2:H2"/>
    <mergeCell ref="K2:N2"/>
    <mergeCell ref="A3:A5"/>
    <mergeCell ref="K3:K5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2"/>
  <sheetViews>
    <sheetView topLeftCell="C1" zoomScale="80" zoomScaleNormal="80" workbookViewId="0">
      <pane ySplit="1" topLeftCell="A2" activePane="bottomLeft" state="frozen"/>
      <selection activeCell="C1" sqref="C1"/>
      <selection pane="bottomLeft" activeCell="H259" activeCellId="1" sqref="A202:XFD202 H259"/>
    </sheetView>
  </sheetViews>
  <sheetFormatPr defaultColWidth="8.5546875" defaultRowHeight="13.2" x14ac:dyDescent="0.25"/>
  <cols>
    <col min="4" max="4" width="26" customWidth="1"/>
  </cols>
  <sheetData>
    <row r="1" spans="1:16" x14ac:dyDescent="0.25">
      <c r="A1" s="76" t="s">
        <v>1</v>
      </c>
      <c r="B1" s="76" t="s">
        <v>2</v>
      </c>
      <c r="C1" s="18"/>
      <c r="D1" s="77" t="s">
        <v>3</v>
      </c>
      <c r="E1" t="s">
        <v>1191</v>
      </c>
      <c r="F1" t="s">
        <v>1192</v>
      </c>
      <c r="G1" t="s">
        <v>1193</v>
      </c>
      <c r="H1" t="s">
        <v>1194</v>
      </c>
      <c r="I1" t="s">
        <v>1195</v>
      </c>
      <c r="J1" t="s">
        <v>1196</v>
      </c>
      <c r="K1" t="s">
        <v>1197</v>
      </c>
      <c r="L1" t="s">
        <v>1198</v>
      </c>
      <c r="M1" t="s">
        <v>1199</v>
      </c>
      <c r="N1" t="s">
        <v>1200</v>
      </c>
      <c r="O1" t="s">
        <v>1201</v>
      </c>
      <c r="P1" t="s">
        <v>240</v>
      </c>
    </row>
    <row r="2" spans="1:16" x14ac:dyDescent="0.25">
      <c r="A2" s="78">
        <v>99</v>
      </c>
      <c r="B2" s="78">
        <v>6</v>
      </c>
      <c r="C2" s="79"/>
      <c r="D2" s="77" t="s">
        <v>22</v>
      </c>
      <c r="F2" s="80"/>
      <c r="P2">
        <f t="shared" ref="P2:P33" si="0">SUM(E2:O2)</f>
        <v>0</v>
      </c>
    </row>
    <row r="3" spans="1:16" x14ac:dyDescent="0.25">
      <c r="A3" s="78">
        <v>101</v>
      </c>
      <c r="B3" s="78">
        <v>10</v>
      </c>
      <c r="C3" s="18"/>
      <c r="D3" s="77" t="s">
        <v>23</v>
      </c>
      <c r="F3" s="80"/>
      <c r="P3">
        <f t="shared" si="0"/>
        <v>0</v>
      </c>
    </row>
    <row r="4" spans="1:16" x14ac:dyDescent="0.25">
      <c r="A4" s="78">
        <v>102</v>
      </c>
      <c r="B4" s="78">
        <v>11</v>
      </c>
      <c r="C4" s="18"/>
      <c r="D4" s="77" t="s">
        <v>24</v>
      </c>
      <c r="F4" s="80"/>
      <c r="P4">
        <f t="shared" si="0"/>
        <v>0</v>
      </c>
    </row>
    <row r="5" spans="1:16" x14ac:dyDescent="0.25">
      <c r="A5" s="78">
        <v>106.5</v>
      </c>
      <c r="B5" s="78">
        <v>14</v>
      </c>
      <c r="C5" s="18"/>
      <c r="D5" s="77" t="s">
        <v>25</v>
      </c>
      <c r="F5" s="80"/>
      <c r="N5">
        <v>1</v>
      </c>
      <c r="P5">
        <f t="shared" si="0"/>
        <v>1</v>
      </c>
    </row>
    <row r="6" spans="1:16" x14ac:dyDescent="0.25">
      <c r="A6" s="78">
        <v>106</v>
      </c>
      <c r="B6" s="78">
        <v>15</v>
      </c>
      <c r="C6" s="18"/>
      <c r="D6" s="77" t="s">
        <v>26</v>
      </c>
      <c r="E6">
        <v>21</v>
      </c>
      <c r="F6" s="81">
        <v>171</v>
      </c>
      <c r="H6">
        <v>48</v>
      </c>
      <c r="I6">
        <v>102</v>
      </c>
      <c r="J6">
        <v>15</v>
      </c>
      <c r="L6">
        <v>125</v>
      </c>
      <c r="N6">
        <v>25</v>
      </c>
      <c r="P6">
        <f t="shared" si="0"/>
        <v>507</v>
      </c>
    </row>
    <row r="7" spans="1:16" x14ac:dyDescent="0.25">
      <c r="A7" s="78">
        <v>95</v>
      </c>
      <c r="B7" s="78">
        <v>17</v>
      </c>
      <c r="C7" s="18"/>
      <c r="D7" s="77" t="s">
        <v>27</v>
      </c>
      <c r="F7" s="80"/>
      <c r="P7">
        <f t="shared" si="0"/>
        <v>0</v>
      </c>
    </row>
    <row r="8" spans="1:16" x14ac:dyDescent="0.25">
      <c r="A8" s="78">
        <v>93</v>
      </c>
      <c r="B8" s="78">
        <v>18</v>
      </c>
      <c r="C8" s="18"/>
      <c r="D8" s="77" t="s">
        <v>28</v>
      </c>
      <c r="F8" s="80"/>
      <c r="P8">
        <f t="shared" si="0"/>
        <v>0</v>
      </c>
    </row>
    <row r="9" spans="1:16" x14ac:dyDescent="0.25">
      <c r="A9" s="78">
        <v>107</v>
      </c>
      <c r="B9" s="78">
        <v>22</v>
      </c>
      <c r="C9" s="18"/>
      <c r="D9" s="77" t="s">
        <v>29</v>
      </c>
      <c r="F9" s="80"/>
      <c r="P9">
        <f t="shared" si="0"/>
        <v>0</v>
      </c>
    </row>
    <row r="10" spans="1:16" x14ac:dyDescent="0.25">
      <c r="A10" s="78">
        <v>121</v>
      </c>
      <c r="B10" s="78">
        <v>23</v>
      </c>
      <c r="C10" s="18"/>
      <c r="D10" s="77" t="s">
        <v>31</v>
      </c>
      <c r="E10">
        <v>70</v>
      </c>
      <c r="F10" s="81">
        <v>483</v>
      </c>
      <c r="L10">
        <v>2</v>
      </c>
      <c r="N10">
        <v>6</v>
      </c>
      <c r="P10">
        <f t="shared" si="0"/>
        <v>561</v>
      </c>
    </row>
    <row r="11" spans="1:16" x14ac:dyDescent="0.25">
      <c r="A11" s="78">
        <v>123</v>
      </c>
      <c r="B11" s="78">
        <v>26</v>
      </c>
      <c r="C11" s="18"/>
      <c r="D11" s="77" t="s">
        <v>32</v>
      </c>
      <c r="F11" s="81">
        <v>22</v>
      </c>
      <c r="P11">
        <f t="shared" si="0"/>
        <v>22</v>
      </c>
    </row>
    <row r="12" spans="1:16" x14ac:dyDescent="0.25">
      <c r="A12" s="78">
        <v>113</v>
      </c>
      <c r="B12" s="78">
        <v>28</v>
      </c>
      <c r="C12" s="18"/>
      <c r="D12" s="77" t="s">
        <v>33</v>
      </c>
      <c r="E12">
        <v>39</v>
      </c>
      <c r="F12" s="81">
        <v>511</v>
      </c>
      <c r="H12">
        <v>3</v>
      </c>
      <c r="I12">
        <v>57</v>
      </c>
      <c r="J12">
        <v>16</v>
      </c>
      <c r="L12">
        <v>28</v>
      </c>
      <c r="N12">
        <v>60</v>
      </c>
      <c r="P12">
        <f t="shared" si="0"/>
        <v>714</v>
      </c>
    </row>
    <row r="13" spans="1:16" x14ac:dyDescent="0.25">
      <c r="A13" s="78">
        <v>118</v>
      </c>
      <c r="B13" s="78">
        <v>31</v>
      </c>
      <c r="C13" s="18"/>
      <c r="D13" s="77" t="s">
        <v>34</v>
      </c>
      <c r="F13" s="80"/>
      <c r="P13">
        <f t="shared" si="0"/>
        <v>0</v>
      </c>
    </row>
    <row r="14" spans="1:16" x14ac:dyDescent="0.25">
      <c r="A14" s="78">
        <v>119</v>
      </c>
      <c r="B14" s="78">
        <v>32</v>
      </c>
      <c r="C14" s="18"/>
      <c r="D14" s="77" t="s">
        <v>35</v>
      </c>
      <c r="F14" s="80"/>
      <c r="P14">
        <f t="shared" si="0"/>
        <v>0</v>
      </c>
    </row>
    <row r="15" spans="1:16" x14ac:dyDescent="0.25">
      <c r="A15" s="78">
        <v>120</v>
      </c>
      <c r="B15" s="78">
        <v>33</v>
      </c>
      <c r="C15" s="18"/>
      <c r="D15" s="77" t="s">
        <v>36</v>
      </c>
      <c r="E15">
        <v>6</v>
      </c>
      <c r="F15" s="81">
        <v>216</v>
      </c>
      <c r="I15">
        <v>2</v>
      </c>
      <c r="L15">
        <v>18</v>
      </c>
      <c r="P15">
        <f t="shared" si="0"/>
        <v>242</v>
      </c>
    </row>
    <row r="16" spans="1:16" x14ac:dyDescent="0.25">
      <c r="A16" s="78">
        <v>116</v>
      </c>
      <c r="B16" s="78">
        <v>35</v>
      </c>
      <c r="C16" s="18"/>
      <c r="D16" s="77" t="s">
        <v>37</v>
      </c>
      <c r="F16" s="80"/>
      <c r="P16">
        <f t="shared" si="0"/>
        <v>0</v>
      </c>
    </row>
    <row r="17" spans="1:16" x14ac:dyDescent="0.25">
      <c r="A17" s="78">
        <v>108</v>
      </c>
      <c r="B17" s="78">
        <v>38</v>
      </c>
      <c r="C17" s="18"/>
      <c r="D17" s="77" t="s">
        <v>38</v>
      </c>
      <c r="F17" s="81">
        <v>2</v>
      </c>
      <c r="I17">
        <v>2</v>
      </c>
      <c r="P17">
        <f t="shared" si="0"/>
        <v>4</v>
      </c>
    </row>
    <row r="18" spans="1:16" x14ac:dyDescent="0.25">
      <c r="A18" s="78">
        <v>125</v>
      </c>
      <c r="B18" s="78">
        <v>39</v>
      </c>
      <c r="C18" s="18"/>
      <c r="D18" s="77" t="s">
        <v>39</v>
      </c>
      <c r="F18" s="80"/>
      <c r="P18">
        <f t="shared" si="0"/>
        <v>0</v>
      </c>
    </row>
    <row r="19" spans="1:16" x14ac:dyDescent="0.25">
      <c r="A19" s="78">
        <v>126</v>
      </c>
      <c r="B19" s="78">
        <v>40</v>
      </c>
      <c r="C19" s="18"/>
      <c r="D19" s="77" t="s">
        <v>40</v>
      </c>
      <c r="F19" s="80"/>
      <c r="P19">
        <f t="shared" si="0"/>
        <v>0</v>
      </c>
    </row>
    <row r="20" spans="1:16" x14ac:dyDescent="0.25">
      <c r="A20" s="78">
        <v>127</v>
      </c>
      <c r="B20" s="78">
        <v>42</v>
      </c>
      <c r="C20" s="18"/>
      <c r="D20" s="77" t="s">
        <v>41</v>
      </c>
      <c r="F20" s="81">
        <v>250</v>
      </c>
      <c r="I20">
        <v>1</v>
      </c>
      <c r="L20">
        <v>7</v>
      </c>
      <c r="P20">
        <f t="shared" si="0"/>
        <v>258</v>
      </c>
    </row>
    <row r="21" spans="1:16" x14ac:dyDescent="0.25">
      <c r="A21" s="78">
        <v>129</v>
      </c>
      <c r="B21" s="78">
        <v>44</v>
      </c>
      <c r="C21" s="18"/>
      <c r="D21" s="77" t="s">
        <v>42</v>
      </c>
      <c r="F21" s="80"/>
      <c r="P21">
        <f t="shared" si="0"/>
        <v>0</v>
      </c>
    </row>
    <row r="22" spans="1:16" x14ac:dyDescent="0.25">
      <c r="A22" s="78">
        <v>130</v>
      </c>
      <c r="B22" s="78">
        <v>45</v>
      </c>
      <c r="C22" s="18"/>
      <c r="D22" s="77" t="s">
        <v>43</v>
      </c>
      <c r="E22">
        <v>14</v>
      </c>
      <c r="F22" s="81">
        <v>144</v>
      </c>
      <c r="N22">
        <v>9</v>
      </c>
      <c r="P22">
        <f t="shared" si="0"/>
        <v>167</v>
      </c>
    </row>
    <row r="23" spans="1:16" x14ac:dyDescent="0.25">
      <c r="A23" s="78">
        <v>136</v>
      </c>
      <c r="B23" s="78">
        <v>50</v>
      </c>
      <c r="C23" s="18"/>
      <c r="D23" s="77" t="s">
        <v>44</v>
      </c>
      <c r="F23" s="80"/>
      <c r="P23">
        <f t="shared" si="0"/>
        <v>0</v>
      </c>
    </row>
    <row r="24" spans="1:16" x14ac:dyDescent="0.25">
      <c r="A24" s="78">
        <v>140</v>
      </c>
      <c r="B24" s="78">
        <v>53</v>
      </c>
      <c r="C24" s="18"/>
      <c r="D24" s="77" t="s">
        <v>45</v>
      </c>
      <c r="F24" s="80"/>
      <c r="P24">
        <f t="shared" si="0"/>
        <v>0</v>
      </c>
    </row>
    <row r="25" spans="1:16" x14ac:dyDescent="0.25">
      <c r="A25" s="78">
        <v>137</v>
      </c>
      <c r="B25" s="78">
        <v>55</v>
      </c>
      <c r="C25" s="18"/>
      <c r="D25" s="77" t="s">
        <v>46</v>
      </c>
      <c r="F25" s="80"/>
      <c r="P25">
        <f t="shared" si="0"/>
        <v>0</v>
      </c>
    </row>
    <row r="26" spans="1:16" x14ac:dyDescent="0.25">
      <c r="A26" s="78">
        <v>143</v>
      </c>
      <c r="B26" s="78">
        <v>56</v>
      </c>
      <c r="C26" s="18"/>
      <c r="D26" s="77" t="s">
        <v>47</v>
      </c>
      <c r="F26" s="80"/>
      <c r="P26">
        <f t="shared" si="0"/>
        <v>0</v>
      </c>
    </row>
    <row r="27" spans="1:16" x14ac:dyDescent="0.25">
      <c r="A27" s="78">
        <v>141</v>
      </c>
      <c r="B27" s="78">
        <v>57</v>
      </c>
      <c r="C27" s="18"/>
      <c r="D27" s="77" t="s">
        <v>48</v>
      </c>
      <c r="F27" s="81">
        <v>19</v>
      </c>
      <c r="I27">
        <v>2</v>
      </c>
      <c r="N27">
        <v>35</v>
      </c>
      <c r="P27">
        <f t="shared" si="0"/>
        <v>56</v>
      </c>
    </row>
    <row r="28" spans="1:16" x14ac:dyDescent="0.25">
      <c r="A28" s="78">
        <v>142</v>
      </c>
      <c r="B28" s="78">
        <v>58</v>
      </c>
      <c r="C28" s="18"/>
      <c r="D28" s="77" t="s">
        <v>49</v>
      </c>
      <c r="F28" s="80"/>
      <c r="N28">
        <v>28</v>
      </c>
      <c r="P28">
        <f t="shared" si="0"/>
        <v>28</v>
      </c>
    </row>
    <row r="29" spans="1:16" x14ac:dyDescent="0.25">
      <c r="A29" s="78">
        <v>145</v>
      </c>
      <c r="B29" s="78">
        <v>60</v>
      </c>
      <c r="C29" s="18"/>
      <c r="D29" s="77" t="s">
        <v>50</v>
      </c>
      <c r="F29" s="80"/>
      <c r="P29">
        <f t="shared" si="0"/>
        <v>0</v>
      </c>
    </row>
    <row r="30" spans="1:16" x14ac:dyDescent="0.25">
      <c r="A30" s="78">
        <v>146</v>
      </c>
      <c r="B30" s="78">
        <v>61</v>
      </c>
      <c r="C30" s="18"/>
      <c r="D30" s="77" t="s">
        <v>51</v>
      </c>
      <c r="F30" s="80"/>
      <c r="I30">
        <v>2</v>
      </c>
      <c r="P30">
        <f t="shared" si="0"/>
        <v>2</v>
      </c>
    </row>
    <row r="31" spans="1:16" x14ac:dyDescent="0.25">
      <c r="A31" s="78">
        <v>147</v>
      </c>
      <c r="B31" s="78">
        <v>62</v>
      </c>
      <c r="C31" s="18"/>
      <c r="D31" s="77" t="s">
        <v>52</v>
      </c>
      <c r="F31" s="80"/>
      <c r="P31">
        <f t="shared" si="0"/>
        <v>0</v>
      </c>
    </row>
    <row r="32" spans="1:16" x14ac:dyDescent="0.25">
      <c r="A32" s="78">
        <v>148</v>
      </c>
      <c r="B32" s="78">
        <v>64</v>
      </c>
      <c r="C32" s="18"/>
      <c r="D32" s="77" t="s">
        <v>53</v>
      </c>
      <c r="F32" s="81">
        <v>4</v>
      </c>
      <c r="P32">
        <f t="shared" si="0"/>
        <v>4</v>
      </c>
    </row>
    <row r="33" spans="1:16" x14ac:dyDescent="0.25">
      <c r="A33" s="78">
        <v>209</v>
      </c>
      <c r="B33" s="78">
        <v>68</v>
      </c>
      <c r="C33" s="18"/>
      <c r="D33" s="77" t="s">
        <v>54</v>
      </c>
      <c r="F33" s="80"/>
      <c r="G33">
        <v>1</v>
      </c>
      <c r="P33">
        <f t="shared" si="0"/>
        <v>1</v>
      </c>
    </row>
    <row r="34" spans="1:16" x14ac:dyDescent="0.25">
      <c r="A34" s="78">
        <v>192</v>
      </c>
      <c r="B34" s="78">
        <v>72</v>
      </c>
      <c r="C34" s="18"/>
      <c r="D34" s="77" t="s">
        <v>55</v>
      </c>
      <c r="F34" s="80"/>
      <c r="K34">
        <v>11</v>
      </c>
      <c r="P34">
        <f t="shared" ref="P34:P65" si="1">SUM(E34:O34)</f>
        <v>11</v>
      </c>
    </row>
    <row r="35" spans="1:16" x14ac:dyDescent="0.25">
      <c r="A35" s="78">
        <v>190</v>
      </c>
      <c r="B35" s="78">
        <v>74</v>
      </c>
      <c r="C35" s="18"/>
      <c r="D35" s="77" t="s">
        <v>56</v>
      </c>
      <c r="F35" s="80"/>
      <c r="P35">
        <f t="shared" si="1"/>
        <v>0</v>
      </c>
    </row>
    <row r="36" spans="1:16" x14ac:dyDescent="0.25">
      <c r="A36" s="78">
        <v>193</v>
      </c>
      <c r="B36" s="78">
        <v>75</v>
      </c>
      <c r="C36" s="18"/>
      <c r="D36" s="77" t="s">
        <v>57</v>
      </c>
      <c r="E36">
        <v>3</v>
      </c>
      <c r="F36" s="81">
        <v>36</v>
      </c>
      <c r="H36">
        <v>8</v>
      </c>
      <c r="I36">
        <v>20</v>
      </c>
      <c r="J36">
        <v>10</v>
      </c>
      <c r="K36">
        <v>3</v>
      </c>
      <c r="L36">
        <v>36</v>
      </c>
      <c r="O36">
        <v>9</v>
      </c>
      <c r="P36">
        <f t="shared" si="1"/>
        <v>125</v>
      </c>
    </row>
    <row r="37" spans="1:16" x14ac:dyDescent="0.25">
      <c r="A37" s="78">
        <v>199</v>
      </c>
      <c r="B37" s="78">
        <v>76</v>
      </c>
      <c r="C37" s="18"/>
      <c r="D37" s="77" t="s">
        <v>58</v>
      </c>
      <c r="F37" s="80"/>
      <c r="N37">
        <v>4</v>
      </c>
      <c r="P37">
        <f t="shared" si="1"/>
        <v>4</v>
      </c>
    </row>
    <row r="38" spans="1:16" x14ac:dyDescent="0.25">
      <c r="A38" s="78">
        <v>195</v>
      </c>
      <c r="B38" s="78">
        <v>83</v>
      </c>
      <c r="C38" s="18"/>
      <c r="D38" s="77" t="s">
        <v>59</v>
      </c>
      <c r="F38" s="80"/>
      <c r="P38">
        <f t="shared" si="1"/>
        <v>0</v>
      </c>
    </row>
    <row r="39" spans="1:16" x14ac:dyDescent="0.25">
      <c r="A39" s="78">
        <v>203</v>
      </c>
      <c r="B39" s="78">
        <v>85</v>
      </c>
      <c r="C39" s="18"/>
      <c r="D39" s="77" t="s">
        <v>60</v>
      </c>
      <c r="F39" s="80"/>
      <c r="K39">
        <v>21</v>
      </c>
      <c r="P39">
        <f t="shared" si="1"/>
        <v>21</v>
      </c>
    </row>
    <row r="40" spans="1:16" x14ac:dyDescent="0.25">
      <c r="A40" s="78">
        <v>204</v>
      </c>
      <c r="B40" s="78">
        <v>88</v>
      </c>
      <c r="C40" s="18"/>
      <c r="D40" s="77" t="s">
        <v>61</v>
      </c>
      <c r="F40" s="80"/>
      <c r="I40">
        <v>1</v>
      </c>
      <c r="K40">
        <v>8</v>
      </c>
      <c r="L40">
        <v>32</v>
      </c>
      <c r="O40">
        <v>29</v>
      </c>
      <c r="P40">
        <f t="shared" si="1"/>
        <v>70</v>
      </c>
    </row>
    <row r="41" spans="1:16" x14ac:dyDescent="0.25">
      <c r="A41" s="78">
        <v>7</v>
      </c>
      <c r="B41" s="78">
        <v>95</v>
      </c>
      <c r="C41" s="18"/>
      <c r="D41" s="77" t="s">
        <v>62</v>
      </c>
      <c r="F41" s="80"/>
      <c r="P41">
        <f t="shared" si="1"/>
        <v>0</v>
      </c>
    </row>
    <row r="42" spans="1:16" x14ac:dyDescent="0.25">
      <c r="A42" s="78">
        <v>10</v>
      </c>
      <c r="B42" s="78">
        <v>98</v>
      </c>
      <c r="C42" s="18"/>
      <c r="D42" s="77" t="s">
        <v>63</v>
      </c>
      <c r="F42" s="80"/>
      <c r="P42">
        <f t="shared" si="1"/>
        <v>0</v>
      </c>
    </row>
    <row r="43" spans="1:16" x14ac:dyDescent="0.25">
      <c r="A43" s="78">
        <v>12</v>
      </c>
      <c r="B43" s="78">
        <v>100</v>
      </c>
      <c r="C43" s="18"/>
      <c r="D43" s="77" t="s">
        <v>64</v>
      </c>
      <c r="F43" s="80"/>
      <c r="P43">
        <f t="shared" si="1"/>
        <v>0</v>
      </c>
    </row>
    <row r="44" spans="1:16" x14ac:dyDescent="0.25">
      <c r="A44" s="78">
        <v>61</v>
      </c>
      <c r="B44" s="78">
        <v>171</v>
      </c>
      <c r="C44" s="18"/>
      <c r="D44" s="77" t="s">
        <v>65</v>
      </c>
      <c r="F44" s="80"/>
      <c r="P44">
        <f t="shared" si="1"/>
        <v>0</v>
      </c>
    </row>
    <row r="45" spans="1:16" x14ac:dyDescent="0.25">
      <c r="A45" s="78">
        <v>58</v>
      </c>
      <c r="B45" s="78">
        <v>176</v>
      </c>
      <c r="C45" s="18"/>
      <c r="D45" s="77" t="s">
        <v>66</v>
      </c>
      <c r="F45" s="80"/>
      <c r="P45">
        <f t="shared" si="1"/>
        <v>0</v>
      </c>
    </row>
    <row r="46" spans="1:16" x14ac:dyDescent="0.25">
      <c r="A46" s="78">
        <v>68</v>
      </c>
      <c r="B46" s="78">
        <v>178</v>
      </c>
      <c r="C46" s="18"/>
      <c r="D46" s="77" t="s">
        <v>67</v>
      </c>
      <c r="F46" s="80"/>
      <c r="P46">
        <f t="shared" si="1"/>
        <v>0</v>
      </c>
    </row>
    <row r="47" spans="1:16" x14ac:dyDescent="0.25">
      <c r="A47" s="78">
        <v>70</v>
      </c>
      <c r="B47" s="78">
        <v>182</v>
      </c>
      <c r="C47" s="18"/>
      <c r="D47" s="77" t="s">
        <v>68</v>
      </c>
      <c r="E47">
        <v>1</v>
      </c>
      <c r="F47" s="81">
        <v>6</v>
      </c>
      <c r="I47">
        <v>3</v>
      </c>
      <c r="J47">
        <v>1</v>
      </c>
      <c r="L47">
        <v>3</v>
      </c>
      <c r="P47">
        <f t="shared" si="1"/>
        <v>14</v>
      </c>
    </row>
    <row r="48" spans="1:16" x14ac:dyDescent="0.25">
      <c r="A48" s="78">
        <v>71</v>
      </c>
      <c r="B48" s="78">
        <v>184</v>
      </c>
      <c r="C48" s="18"/>
      <c r="D48" s="77" t="s">
        <v>69</v>
      </c>
      <c r="F48" s="80"/>
      <c r="P48">
        <f t="shared" si="1"/>
        <v>0</v>
      </c>
    </row>
    <row r="49" spans="1:16" x14ac:dyDescent="0.25">
      <c r="A49" s="78">
        <v>81</v>
      </c>
      <c r="B49" s="78">
        <v>196</v>
      </c>
      <c r="C49" s="18"/>
      <c r="D49" s="77" t="s">
        <v>70</v>
      </c>
      <c r="F49" s="80"/>
      <c r="P49">
        <f t="shared" si="1"/>
        <v>0</v>
      </c>
    </row>
    <row r="50" spans="1:16" x14ac:dyDescent="0.25">
      <c r="A50" s="78">
        <v>86</v>
      </c>
      <c r="B50" s="78">
        <v>201</v>
      </c>
      <c r="C50" s="18"/>
      <c r="D50" s="77" t="s">
        <v>71</v>
      </c>
      <c r="F50" s="80"/>
      <c r="P50">
        <f t="shared" si="1"/>
        <v>0</v>
      </c>
    </row>
    <row r="51" spans="1:16" x14ac:dyDescent="0.25">
      <c r="A51" s="78">
        <v>151</v>
      </c>
      <c r="B51" s="78">
        <v>204</v>
      </c>
      <c r="C51" s="18"/>
      <c r="D51" s="77" t="s">
        <v>72</v>
      </c>
      <c r="F51" s="80"/>
      <c r="P51">
        <f t="shared" si="1"/>
        <v>0</v>
      </c>
    </row>
    <row r="52" spans="1:16" x14ac:dyDescent="0.25">
      <c r="A52" s="78">
        <v>153</v>
      </c>
      <c r="B52" s="78">
        <v>206</v>
      </c>
      <c r="C52" s="18"/>
      <c r="D52" s="77" t="s">
        <v>73</v>
      </c>
      <c r="F52" s="80"/>
      <c r="P52">
        <f t="shared" si="1"/>
        <v>0</v>
      </c>
    </row>
    <row r="53" spans="1:16" x14ac:dyDescent="0.25">
      <c r="A53" s="78">
        <v>159</v>
      </c>
      <c r="B53" s="78">
        <v>213</v>
      </c>
      <c r="C53" s="18"/>
      <c r="D53" s="77" t="s">
        <v>74</v>
      </c>
      <c r="F53" s="81">
        <v>2</v>
      </c>
      <c r="I53">
        <v>6</v>
      </c>
      <c r="K53">
        <v>2</v>
      </c>
      <c r="L53">
        <v>2</v>
      </c>
      <c r="P53">
        <f t="shared" si="1"/>
        <v>12</v>
      </c>
    </row>
    <row r="54" spans="1:16" x14ac:dyDescent="0.25">
      <c r="A54" s="78">
        <v>159.19999694824199</v>
      </c>
      <c r="B54" s="78">
        <v>213</v>
      </c>
      <c r="C54" s="18"/>
      <c r="D54" s="77" t="s">
        <v>75</v>
      </c>
      <c r="F54" s="81">
        <v>3</v>
      </c>
      <c r="I54">
        <v>5</v>
      </c>
      <c r="M54">
        <v>1</v>
      </c>
      <c r="P54">
        <f t="shared" si="1"/>
        <v>9</v>
      </c>
    </row>
    <row r="55" spans="1:16" x14ac:dyDescent="0.25">
      <c r="A55" s="78">
        <v>162</v>
      </c>
      <c r="B55" s="78">
        <v>216</v>
      </c>
      <c r="C55" s="18"/>
      <c r="D55" s="77" t="s">
        <v>76</v>
      </c>
      <c r="E55">
        <v>2</v>
      </c>
      <c r="F55" s="81">
        <v>17</v>
      </c>
      <c r="H55">
        <v>5</v>
      </c>
      <c r="I55">
        <v>43</v>
      </c>
      <c r="J55">
        <v>8</v>
      </c>
      <c r="K55">
        <v>1</v>
      </c>
      <c r="L55">
        <v>10</v>
      </c>
      <c r="M55">
        <v>1</v>
      </c>
      <c r="O55">
        <v>1</v>
      </c>
      <c r="P55">
        <f t="shared" si="1"/>
        <v>88</v>
      </c>
    </row>
    <row r="56" spans="1:16" x14ac:dyDescent="0.25">
      <c r="A56" s="78">
        <v>163</v>
      </c>
      <c r="B56" s="78">
        <v>217</v>
      </c>
      <c r="C56" s="18"/>
      <c r="D56" s="77" t="s">
        <v>77</v>
      </c>
      <c r="F56" s="80"/>
      <c r="K56">
        <v>3</v>
      </c>
      <c r="O56">
        <v>2</v>
      </c>
      <c r="P56">
        <f t="shared" si="1"/>
        <v>5</v>
      </c>
    </row>
    <row r="57" spans="1:16" x14ac:dyDescent="0.25">
      <c r="A57" s="78">
        <v>164</v>
      </c>
      <c r="B57" s="78">
        <v>218</v>
      </c>
      <c r="C57" s="18"/>
      <c r="D57" s="77" t="s">
        <v>78</v>
      </c>
      <c r="E57">
        <v>1</v>
      </c>
      <c r="F57" s="80"/>
      <c r="H57">
        <v>2</v>
      </c>
      <c r="J57">
        <v>1</v>
      </c>
      <c r="K57">
        <v>1</v>
      </c>
      <c r="N57">
        <v>1</v>
      </c>
      <c r="P57">
        <f t="shared" si="1"/>
        <v>6</v>
      </c>
    </row>
    <row r="58" spans="1:16" x14ac:dyDescent="0.25">
      <c r="A58" s="78">
        <v>165</v>
      </c>
      <c r="B58" s="78">
        <v>219</v>
      </c>
      <c r="C58" s="18"/>
      <c r="D58" s="77" t="s">
        <v>79</v>
      </c>
      <c r="F58" s="80"/>
      <c r="K58">
        <v>1</v>
      </c>
      <c r="P58">
        <f t="shared" si="1"/>
        <v>1</v>
      </c>
    </row>
    <row r="59" spans="1:16" x14ac:dyDescent="0.25">
      <c r="A59" s="78">
        <v>173</v>
      </c>
      <c r="B59" s="78">
        <v>228</v>
      </c>
      <c r="C59" s="18"/>
      <c r="D59" s="77" t="s">
        <v>80</v>
      </c>
      <c r="F59" s="80"/>
      <c r="P59">
        <f t="shared" si="1"/>
        <v>0</v>
      </c>
    </row>
    <row r="60" spans="1:16" x14ac:dyDescent="0.25">
      <c r="A60" s="78">
        <v>176</v>
      </c>
      <c r="B60" s="78">
        <v>231</v>
      </c>
      <c r="C60" s="18"/>
      <c r="D60" s="77" t="s">
        <v>81</v>
      </c>
      <c r="E60">
        <v>11</v>
      </c>
      <c r="F60" s="81">
        <v>21</v>
      </c>
      <c r="H60">
        <v>15</v>
      </c>
      <c r="I60">
        <v>31</v>
      </c>
      <c r="J60">
        <v>22</v>
      </c>
      <c r="K60">
        <v>9</v>
      </c>
      <c r="L60">
        <f>8+13</f>
        <v>21</v>
      </c>
      <c r="O60">
        <v>2</v>
      </c>
      <c r="P60">
        <f t="shared" si="1"/>
        <v>132</v>
      </c>
    </row>
    <row r="61" spans="1:16" x14ac:dyDescent="0.25">
      <c r="A61" s="78">
        <v>177</v>
      </c>
      <c r="B61" s="78">
        <v>232</v>
      </c>
      <c r="C61" s="18"/>
      <c r="D61" s="77" t="s">
        <v>82</v>
      </c>
      <c r="F61" s="80"/>
      <c r="K61">
        <v>1</v>
      </c>
      <c r="P61">
        <f t="shared" si="1"/>
        <v>1</v>
      </c>
    </row>
    <row r="62" spans="1:16" x14ac:dyDescent="0.25">
      <c r="A62" s="78">
        <v>178</v>
      </c>
      <c r="B62" s="78">
        <v>233</v>
      </c>
      <c r="C62" s="18"/>
      <c r="D62" s="77" t="s">
        <v>83</v>
      </c>
      <c r="F62" s="81">
        <v>1</v>
      </c>
      <c r="I62">
        <v>10</v>
      </c>
      <c r="J62">
        <v>4</v>
      </c>
      <c r="L62">
        <v>9</v>
      </c>
      <c r="P62">
        <f t="shared" si="1"/>
        <v>24</v>
      </c>
    </row>
    <row r="63" spans="1:16" x14ac:dyDescent="0.25">
      <c r="A63" s="78">
        <v>179</v>
      </c>
      <c r="B63" s="78">
        <v>234</v>
      </c>
      <c r="C63" s="18"/>
      <c r="D63" s="77" t="s">
        <v>84</v>
      </c>
      <c r="F63" s="80"/>
      <c r="H63">
        <v>2</v>
      </c>
      <c r="J63">
        <v>1</v>
      </c>
      <c r="K63">
        <v>3</v>
      </c>
      <c r="N63">
        <v>1</v>
      </c>
      <c r="P63">
        <f t="shared" si="1"/>
        <v>7</v>
      </c>
    </row>
    <row r="64" spans="1:16" x14ac:dyDescent="0.25">
      <c r="A64" s="78">
        <v>179.19999694824199</v>
      </c>
      <c r="B64" s="78">
        <v>234</v>
      </c>
      <c r="C64" s="18"/>
      <c r="D64" s="77" t="s">
        <v>85</v>
      </c>
      <c r="F64" s="80"/>
      <c r="P64">
        <f t="shared" si="1"/>
        <v>0</v>
      </c>
    </row>
    <row r="65" spans="1:16" x14ac:dyDescent="0.25">
      <c r="A65" s="78">
        <v>216</v>
      </c>
      <c r="B65" s="78">
        <v>241</v>
      </c>
      <c r="C65" s="18"/>
      <c r="D65" s="77" t="s">
        <v>86</v>
      </c>
      <c r="F65" s="80"/>
      <c r="P65">
        <f t="shared" si="1"/>
        <v>0</v>
      </c>
    </row>
    <row r="66" spans="1:16" x14ac:dyDescent="0.25">
      <c r="A66" s="78">
        <v>217</v>
      </c>
      <c r="B66" s="78">
        <v>242</v>
      </c>
      <c r="C66" s="18"/>
      <c r="D66" s="77" t="s">
        <v>87</v>
      </c>
      <c r="F66" s="80"/>
      <c r="P66">
        <f t="shared" ref="P66:P97" si="2">SUM(E66:O66)</f>
        <v>0</v>
      </c>
    </row>
    <row r="67" spans="1:16" x14ac:dyDescent="0.25">
      <c r="A67" s="78">
        <v>223</v>
      </c>
      <c r="B67" s="78">
        <v>250</v>
      </c>
      <c r="C67" s="18"/>
      <c r="D67" s="77" t="s">
        <v>88</v>
      </c>
      <c r="E67">
        <v>5</v>
      </c>
      <c r="F67" s="81">
        <v>4</v>
      </c>
      <c r="I67">
        <v>171</v>
      </c>
      <c r="L67">
        <v>1</v>
      </c>
      <c r="P67">
        <f t="shared" si="2"/>
        <v>181</v>
      </c>
    </row>
    <row r="68" spans="1:16" x14ac:dyDescent="0.25">
      <c r="A68" s="78">
        <v>226</v>
      </c>
      <c r="B68" s="78">
        <v>253</v>
      </c>
      <c r="C68" s="18"/>
      <c r="D68" s="77" t="s">
        <v>89</v>
      </c>
      <c r="F68" s="80"/>
      <c r="P68">
        <f t="shared" si="2"/>
        <v>0</v>
      </c>
    </row>
    <row r="69" spans="1:16" x14ac:dyDescent="0.25">
      <c r="A69" s="78">
        <v>242</v>
      </c>
      <c r="B69" s="78">
        <v>277</v>
      </c>
      <c r="C69" s="18"/>
      <c r="D69" s="77" t="s">
        <v>90</v>
      </c>
      <c r="F69" s="81">
        <v>13</v>
      </c>
      <c r="P69">
        <f t="shared" si="2"/>
        <v>13</v>
      </c>
    </row>
    <row r="70" spans="1:16" x14ac:dyDescent="0.25">
      <c r="A70" s="78">
        <v>253</v>
      </c>
      <c r="B70" s="78">
        <v>289</v>
      </c>
      <c r="C70" s="18"/>
      <c r="D70" s="77" t="s">
        <v>91</v>
      </c>
      <c r="F70" s="81">
        <v>1</v>
      </c>
      <c r="P70">
        <f t="shared" si="2"/>
        <v>1</v>
      </c>
    </row>
    <row r="71" spans="1:16" x14ac:dyDescent="0.25">
      <c r="A71" s="78">
        <v>254</v>
      </c>
      <c r="B71" s="78">
        <v>292</v>
      </c>
      <c r="C71" s="18"/>
      <c r="D71" s="77" t="s">
        <v>92</v>
      </c>
      <c r="F71" s="80"/>
      <c r="P71">
        <f t="shared" si="2"/>
        <v>0</v>
      </c>
    </row>
    <row r="72" spans="1:16" x14ac:dyDescent="0.25">
      <c r="A72" s="78">
        <v>305</v>
      </c>
      <c r="B72" s="78">
        <v>335</v>
      </c>
      <c r="C72" s="18"/>
      <c r="D72" s="77" t="s">
        <v>93</v>
      </c>
      <c r="F72" s="80"/>
      <c r="P72">
        <f t="shared" si="2"/>
        <v>0</v>
      </c>
    </row>
    <row r="73" spans="1:16" x14ac:dyDescent="0.25">
      <c r="A73" s="78">
        <v>308</v>
      </c>
      <c r="B73" s="78">
        <v>339</v>
      </c>
      <c r="C73" s="18"/>
      <c r="D73" s="77" t="s">
        <v>94</v>
      </c>
      <c r="F73" s="81">
        <v>2</v>
      </c>
      <c r="K73">
        <v>1</v>
      </c>
      <c r="P73">
        <f t="shared" si="2"/>
        <v>3</v>
      </c>
    </row>
    <row r="74" spans="1:16" x14ac:dyDescent="0.25">
      <c r="A74" s="78">
        <v>311</v>
      </c>
      <c r="B74" s="78">
        <v>344</v>
      </c>
      <c r="C74" s="18"/>
      <c r="D74" s="77" t="s">
        <v>95</v>
      </c>
      <c r="F74" s="80"/>
      <c r="P74">
        <f t="shared" si="2"/>
        <v>0</v>
      </c>
    </row>
    <row r="75" spans="1:16" x14ac:dyDescent="0.25">
      <c r="A75" s="78">
        <v>300.5</v>
      </c>
      <c r="B75" s="78">
        <v>346.5</v>
      </c>
      <c r="C75" s="18"/>
      <c r="D75" s="77" t="s">
        <v>96</v>
      </c>
      <c r="F75" s="80"/>
      <c r="P75">
        <f t="shared" si="2"/>
        <v>0</v>
      </c>
    </row>
    <row r="76" spans="1:16" x14ac:dyDescent="0.25">
      <c r="A76" s="78">
        <v>320</v>
      </c>
      <c r="B76" s="78">
        <v>387</v>
      </c>
      <c r="C76" s="18"/>
      <c r="D76" s="77" t="s">
        <v>97</v>
      </c>
      <c r="F76" s="80"/>
      <c r="P76">
        <f t="shared" si="2"/>
        <v>0</v>
      </c>
    </row>
    <row r="77" spans="1:16" x14ac:dyDescent="0.25">
      <c r="A77" s="78">
        <v>327</v>
      </c>
      <c r="B77" s="78">
        <v>392</v>
      </c>
      <c r="C77" s="18"/>
      <c r="D77" s="77" t="s">
        <v>98</v>
      </c>
      <c r="F77" s="81">
        <v>63</v>
      </c>
      <c r="P77">
        <f t="shared" si="2"/>
        <v>63</v>
      </c>
    </row>
    <row r="78" spans="1:16" x14ac:dyDescent="0.25">
      <c r="A78" s="78">
        <v>328</v>
      </c>
      <c r="B78" s="78">
        <v>395</v>
      </c>
      <c r="C78" s="18"/>
      <c r="D78" s="77" t="s">
        <v>99</v>
      </c>
      <c r="F78" s="81">
        <v>3</v>
      </c>
      <c r="P78">
        <f t="shared" si="2"/>
        <v>3</v>
      </c>
    </row>
    <row r="79" spans="1:16" x14ac:dyDescent="0.25">
      <c r="A79" s="78">
        <v>329</v>
      </c>
      <c r="B79" s="78">
        <v>396</v>
      </c>
      <c r="C79" s="18"/>
      <c r="D79" s="77" t="s">
        <v>100</v>
      </c>
      <c r="F79" s="80"/>
      <c r="P79">
        <f t="shared" si="2"/>
        <v>0</v>
      </c>
    </row>
    <row r="80" spans="1:16" x14ac:dyDescent="0.25">
      <c r="A80" s="78">
        <v>330</v>
      </c>
      <c r="B80" s="78">
        <v>398</v>
      </c>
      <c r="C80" s="18"/>
      <c r="D80" s="77" t="s">
        <v>101</v>
      </c>
      <c r="F80" s="80"/>
      <c r="P80">
        <f t="shared" si="2"/>
        <v>0</v>
      </c>
    </row>
    <row r="81" spans="1:16" x14ac:dyDescent="0.25">
      <c r="A81" s="78">
        <v>332</v>
      </c>
      <c r="B81" s="78">
        <v>400</v>
      </c>
      <c r="C81" s="18"/>
      <c r="D81" s="77" t="s">
        <v>102</v>
      </c>
      <c r="F81" s="80"/>
      <c r="P81">
        <f t="shared" si="2"/>
        <v>0</v>
      </c>
    </row>
    <row r="82" spans="1:16" x14ac:dyDescent="0.25">
      <c r="A82" s="78">
        <v>333</v>
      </c>
      <c r="B82" s="78">
        <v>401</v>
      </c>
      <c r="C82" s="18"/>
      <c r="D82" s="77" t="s">
        <v>103</v>
      </c>
      <c r="F82" s="80"/>
      <c r="P82">
        <f t="shared" si="2"/>
        <v>0</v>
      </c>
    </row>
    <row r="83" spans="1:16" x14ac:dyDescent="0.25">
      <c r="A83" s="78">
        <v>336</v>
      </c>
      <c r="B83" s="78">
        <v>402</v>
      </c>
      <c r="C83" s="18"/>
      <c r="D83" s="77" t="s">
        <v>104</v>
      </c>
      <c r="F83" s="80"/>
      <c r="P83">
        <f t="shared" si="2"/>
        <v>0</v>
      </c>
    </row>
    <row r="84" spans="1:16" x14ac:dyDescent="0.25">
      <c r="A84" s="78">
        <v>337</v>
      </c>
      <c r="B84" s="78">
        <v>403</v>
      </c>
      <c r="C84" s="18"/>
      <c r="D84" s="77" t="s">
        <v>105</v>
      </c>
      <c r="F84" s="80"/>
      <c r="P84">
        <f t="shared" si="2"/>
        <v>0</v>
      </c>
    </row>
    <row r="85" spans="1:16" x14ac:dyDescent="0.25">
      <c r="A85" s="78">
        <v>384</v>
      </c>
      <c r="B85" s="78">
        <v>426</v>
      </c>
      <c r="C85" s="18"/>
      <c r="D85" s="77" t="s">
        <v>106</v>
      </c>
      <c r="F85" s="81">
        <v>39</v>
      </c>
      <c r="H85">
        <v>87</v>
      </c>
      <c r="I85">
        <v>52</v>
      </c>
      <c r="J85">
        <v>28</v>
      </c>
      <c r="K85">
        <v>26</v>
      </c>
      <c r="L85">
        <v>17</v>
      </c>
      <c r="P85">
        <f t="shared" si="2"/>
        <v>249</v>
      </c>
    </row>
    <row r="86" spans="1:16" x14ac:dyDescent="0.25">
      <c r="A86" s="78">
        <v>389</v>
      </c>
      <c r="B86" s="78">
        <v>433</v>
      </c>
      <c r="C86" s="18"/>
      <c r="D86" s="77" t="s">
        <v>107</v>
      </c>
      <c r="E86">
        <v>30</v>
      </c>
      <c r="F86" s="81">
        <v>21</v>
      </c>
      <c r="G86">
        <v>1</v>
      </c>
      <c r="H86">
        <v>17</v>
      </c>
      <c r="I86">
        <v>250</v>
      </c>
      <c r="J86">
        <v>44</v>
      </c>
      <c r="K86">
        <v>15</v>
      </c>
      <c r="L86">
        <v>52</v>
      </c>
      <c r="O86">
        <v>74</v>
      </c>
      <c r="P86">
        <f t="shared" si="2"/>
        <v>504</v>
      </c>
    </row>
    <row r="87" spans="1:16" x14ac:dyDescent="0.25">
      <c r="A87" s="78">
        <v>394</v>
      </c>
      <c r="B87" s="78">
        <v>444</v>
      </c>
      <c r="C87" s="18"/>
      <c r="D87" s="77" t="s">
        <v>108</v>
      </c>
      <c r="E87">
        <v>7</v>
      </c>
      <c r="F87" s="81">
        <v>2</v>
      </c>
      <c r="H87">
        <v>9</v>
      </c>
      <c r="J87">
        <v>1</v>
      </c>
      <c r="O87">
        <v>17</v>
      </c>
      <c r="P87">
        <f t="shared" si="2"/>
        <v>36</v>
      </c>
    </row>
    <row r="88" spans="1:16" x14ac:dyDescent="0.25">
      <c r="A88" s="78">
        <v>418</v>
      </c>
      <c r="B88" s="78">
        <v>453</v>
      </c>
      <c r="C88" s="18"/>
      <c r="D88" s="77" t="s">
        <v>109</v>
      </c>
      <c r="F88" s="80"/>
      <c r="I88">
        <v>3</v>
      </c>
      <c r="L88">
        <v>1</v>
      </c>
      <c r="P88">
        <f t="shared" si="2"/>
        <v>4</v>
      </c>
    </row>
    <row r="89" spans="1:16" x14ac:dyDescent="0.25">
      <c r="A89" s="78">
        <v>422</v>
      </c>
      <c r="B89" s="78">
        <v>456</v>
      </c>
      <c r="C89" s="18"/>
      <c r="D89" s="77" t="s">
        <v>110</v>
      </c>
      <c r="F89" s="80"/>
      <c r="G89">
        <v>1</v>
      </c>
      <c r="K89">
        <v>1</v>
      </c>
      <c r="P89">
        <f t="shared" si="2"/>
        <v>2</v>
      </c>
    </row>
    <row r="90" spans="1:16" x14ac:dyDescent="0.25">
      <c r="A90" s="78">
        <v>424</v>
      </c>
      <c r="B90" s="78">
        <v>459</v>
      </c>
      <c r="C90" s="18"/>
      <c r="D90" s="77" t="s">
        <v>111</v>
      </c>
      <c r="E90">
        <v>2</v>
      </c>
      <c r="F90" s="81">
        <v>3</v>
      </c>
      <c r="I90">
        <v>4</v>
      </c>
      <c r="K90">
        <v>3</v>
      </c>
      <c r="L90">
        <v>1</v>
      </c>
      <c r="P90">
        <f t="shared" si="2"/>
        <v>13</v>
      </c>
    </row>
    <row r="91" spans="1:16" x14ac:dyDescent="0.25">
      <c r="A91" s="78">
        <v>427</v>
      </c>
      <c r="B91" s="78">
        <v>462</v>
      </c>
      <c r="C91" s="18"/>
      <c r="D91" s="77" t="s">
        <v>112</v>
      </c>
      <c r="F91" s="80"/>
      <c r="K91">
        <v>1</v>
      </c>
      <c r="N91">
        <v>1</v>
      </c>
      <c r="P91">
        <f t="shared" si="2"/>
        <v>2</v>
      </c>
    </row>
    <row r="92" spans="1:16" x14ac:dyDescent="0.25">
      <c r="A92" s="78">
        <v>435</v>
      </c>
      <c r="B92" s="78">
        <v>470</v>
      </c>
      <c r="C92" s="18"/>
      <c r="D92" s="77" t="s">
        <v>113</v>
      </c>
      <c r="F92" s="80"/>
      <c r="P92">
        <f t="shared" si="2"/>
        <v>0</v>
      </c>
    </row>
    <row r="93" spans="1:16" x14ac:dyDescent="0.25">
      <c r="A93" s="78">
        <v>436</v>
      </c>
      <c r="B93" s="78">
        <v>472</v>
      </c>
      <c r="C93" s="18"/>
      <c r="D93" s="77" t="s">
        <v>114</v>
      </c>
      <c r="F93" s="80"/>
      <c r="I93">
        <v>3</v>
      </c>
      <c r="P93">
        <f t="shared" si="2"/>
        <v>3</v>
      </c>
    </row>
    <row r="94" spans="1:16" x14ac:dyDescent="0.25">
      <c r="A94" s="78">
        <v>438</v>
      </c>
      <c r="B94" s="78">
        <v>474</v>
      </c>
      <c r="C94" s="18"/>
      <c r="D94" s="77" t="s">
        <v>115</v>
      </c>
      <c r="F94" s="80"/>
      <c r="K94">
        <v>3</v>
      </c>
      <c r="M94">
        <v>3</v>
      </c>
      <c r="P94">
        <f t="shared" si="2"/>
        <v>6</v>
      </c>
    </row>
    <row r="95" spans="1:16" x14ac:dyDescent="0.25">
      <c r="A95" s="78">
        <v>471</v>
      </c>
      <c r="B95" s="78">
        <v>511</v>
      </c>
      <c r="C95" s="18"/>
      <c r="D95" s="77" t="s">
        <v>116</v>
      </c>
      <c r="F95" s="80"/>
      <c r="P95">
        <f t="shared" si="2"/>
        <v>0</v>
      </c>
    </row>
    <row r="96" spans="1:16" x14ac:dyDescent="0.25">
      <c r="A96" s="78">
        <v>482</v>
      </c>
      <c r="B96" s="78">
        <v>522</v>
      </c>
      <c r="C96" s="18"/>
      <c r="D96" s="77" t="s">
        <v>117</v>
      </c>
      <c r="E96">
        <v>2</v>
      </c>
      <c r="F96" s="81">
        <v>3</v>
      </c>
      <c r="J96">
        <v>3</v>
      </c>
      <c r="L96">
        <v>1</v>
      </c>
      <c r="N96">
        <v>3</v>
      </c>
      <c r="P96">
        <f t="shared" si="2"/>
        <v>12</v>
      </c>
    </row>
    <row r="97" spans="1:17" x14ac:dyDescent="0.25">
      <c r="A97" s="78">
        <v>485</v>
      </c>
      <c r="B97" s="78">
        <v>526</v>
      </c>
      <c r="C97" s="18"/>
      <c r="D97" s="77" t="s">
        <v>118</v>
      </c>
      <c r="F97" s="80"/>
      <c r="P97">
        <f t="shared" si="2"/>
        <v>0</v>
      </c>
    </row>
    <row r="98" spans="1:17" x14ac:dyDescent="0.25">
      <c r="A98" s="78">
        <v>492</v>
      </c>
      <c r="B98" s="78">
        <v>534</v>
      </c>
      <c r="C98" s="18"/>
      <c r="D98" s="77" t="s">
        <v>119</v>
      </c>
      <c r="F98" s="80"/>
      <c r="P98">
        <f t="shared" ref="P98:P129" si="3">SUM(E98:O98)</f>
        <v>0</v>
      </c>
    </row>
    <row r="99" spans="1:17" x14ac:dyDescent="0.25">
      <c r="A99" s="78">
        <v>494</v>
      </c>
      <c r="B99" s="78">
        <v>539</v>
      </c>
      <c r="C99" s="18"/>
      <c r="D99" s="77" t="s">
        <v>120</v>
      </c>
      <c r="F99" s="80"/>
      <c r="P99">
        <f t="shared" si="3"/>
        <v>0</v>
      </c>
    </row>
    <row r="100" spans="1:17" x14ac:dyDescent="0.25">
      <c r="A100" s="78">
        <v>498</v>
      </c>
      <c r="B100" s="78">
        <v>539</v>
      </c>
      <c r="C100" s="18"/>
      <c r="D100" s="77" t="s">
        <v>121</v>
      </c>
      <c r="E100">
        <v>2</v>
      </c>
      <c r="F100" s="81">
        <v>1</v>
      </c>
      <c r="G100">
        <v>2</v>
      </c>
      <c r="H100">
        <v>3</v>
      </c>
      <c r="J100">
        <v>1</v>
      </c>
      <c r="K100">
        <v>2</v>
      </c>
      <c r="L100">
        <v>1</v>
      </c>
      <c r="N100">
        <v>2</v>
      </c>
      <c r="O100">
        <v>8</v>
      </c>
      <c r="P100">
        <f t="shared" si="3"/>
        <v>22</v>
      </c>
    </row>
    <row r="101" spans="1:17" x14ac:dyDescent="0.25">
      <c r="A101" s="78">
        <v>499</v>
      </c>
      <c r="B101" s="78">
        <v>540</v>
      </c>
      <c r="C101" s="18"/>
      <c r="D101" s="77" t="s">
        <v>122</v>
      </c>
      <c r="F101" s="80"/>
      <c r="O101">
        <v>1</v>
      </c>
      <c r="P101">
        <f t="shared" si="3"/>
        <v>1</v>
      </c>
    </row>
    <row r="102" spans="1:17" x14ac:dyDescent="0.25">
      <c r="A102" s="78">
        <v>505</v>
      </c>
      <c r="B102" s="78">
        <v>546</v>
      </c>
      <c r="C102" s="18"/>
      <c r="D102" s="77" t="s">
        <v>123</v>
      </c>
      <c r="E102">
        <v>5</v>
      </c>
      <c r="F102" s="80"/>
      <c r="G102">
        <v>5</v>
      </c>
      <c r="H102">
        <v>7</v>
      </c>
      <c r="I102">
        <v>8</v>
      </c>
      <c r="J102">
        <v>7</v>
      </c>
      <c r="K102">
        <v>16</v>
      </c>
      <c r="L102">
        <v>16</v>
      </c>
      <c r="M102">
        <v>1</v>
      </c>
      <c r="N102">
        <v>1</v>
      </c>
      <c r="O102">
        <v>12</v>
      </c>
      <c r="P102">
        <f t="shared" si="3"/>
        <v>78</v>
      </c>
    </row>
    <row r="103" spans="1:17" x14ac:dyDescent="0.25">
      <c r="A103" s="78">
        <v>182</v>
      </c>
      <c r="B103" s="78">
        <v>553</v>
      </c>
      <c r="C103" s="18"/>
      <c r="D103" s="82" t="s">
        <v>124</v>
      </c>
      <c r="E103">
        <v>1</v>
      </c>
      <c r="F103" s="81">
        <v>4</v>
      </c>
      <c r="H103">
        <v>7</v>
      </c>
      <c r="I103">
        <v>19</v>
      </c>
      <c r="J103">
        <v>9</v>
      </c>
      <c r="K103">
        <v>5</v>
      </c>
      <c r="L103">
        <v>12</v>
      </c>
      <c r="O103">
        <f>2+2</f>
        <v>4</v>
      </c>
      <c r="P103">
        <f t="shared" si="3"/>
        <v>61</v>
      </c>
    </row>
    <row r="104" spans="1:17" x14ac:dyDescent="0.25">
      <c r="A104" s="78">
        <v>183</v>
      </c>
      <c r="B104" s="78">
        <v>555</v>
      </c>
      <c r="C104" s="18"/>
      <c r="D104" s="82" t="s">
        <v>125</v>
      </c>
      <c r="F104" s="81">
        <v>2</v>
      </c>
      <c r="K104">
        <v>1</v>
      </c>
      <c r="P104">
        <f t="shared" si="3"/>
        <v>3</v>
      </c>
    </row>
    <row r="105" spans="1:17" x14ac:dyDescent="0.25">
      <c r="A105" s="78">
        <v>186</v>
      </c>
      <c r="B105" s="78">
        <v>559</v>
      </c>
      <c r="C105" s="18"/>
      <c r="D105" s="82" t="s">
        <v>126</v>
      </c>
      <c r="F105" s="80"/>
      <c r="L105">
        <v>0</v>
      </c>
      <c r="P105">
        <f t="shared" si="3"/>
        <v>0</v>
      </c>
      <c r="Q105" s="73" t="s">
        <v>1202</v>
      </c>
    </row>
    <row r="106" spans="1:17" x14ac:dyDescent="0.25">
      <c r="A106" s="78">
        <v>188</v>
      </c>
      <c r="B106" s="78">
        <v>560</v>
      </c>
      <c r="C106" s="18"/>
      <c r="D106" s="82" t="s">
        <v>127</v>
      </c>
      <c r="F106" s="80"/>
      <c r="H106">
        <v>1</v>
      </c>
      <c r="I106">
        <v>2</v>
      </c>
      <c r="J106">
        <v>1</v>
      </c>
      <c r="K106">
        <v>1</v>
      </c>
      <c r="L106">
        <v>1</v>
      </c>
      <c r="N106">
        <v>1</v>
      </c>
      <c r="P106">
        <f t="shared" si="3"/>
        <v>7</v>
      </c>
    </row>
    <row r="107" spans="1:17" x14ac:dyDescent="0.25">
      <c r="A107" s="78">
        <v>683</v>
      </c>
      <c r="B107" s="78">
        <v>620</v>
      </c>
      <c r="C107" s="18"/>
      <c r="D107" s="77" t="s">
        <v>128</v>
      </c>
      <c r="F107" s="80"/>
      <c r="P107">
        <f t="shared" si="3"/>
        <v>0</v>
      </c>
    </row>
    <row r="108" spans="1:17" x14ac:dyDescent="0.25">
      <c r="A108" s="78">
        <v>682</v>
      </c>
      <c r="B108" s="78">
        <v>621</v>
      </c>
      <c r="C108" s="18"/>
      <c r="D108" s="77" t="s">
        <v>129</v>
      </c>
      <c r="F108" s="80"/>
      <c r="P108">
        <f t="shared" si="3"/>
        <v>0</v>
      </c>
    </row>
    <row r="109" spans="1:17" x14ac:dyDescent="0.25">
      <c r="A109" s="78">
        <v>567</v>
      </c>
      <c r="B109" s="78">
        <v>642</v>
      </c>
      <c r="C109" s="18"/>
      <c r="D109" s="77" t="s">
        <v>130</v>
      </c>
      <c r="F109" s="80"/>
      <c r="G109">
        <v>1</v>
      </c>
      <c r="P109">
        <f t="shared" si="3"/>
        <v>1</v>
      </c>
    </row>
    <row r="110" spans="1:17" x14ac:dyDescent="0.25">
      <c r="A110" s="78">
        <v>568</v>
      </c>
      <c r="B110" s="78">
        <v>643</v>
      </c>
      <c r="C110" s="18"/>
      <c r="D110" s="77" t="s">
        <v>131</v>
      </c>
      <c r="F110" s="80"/>
      <c r="O110">
        <v>1</v>
      </c>
      <c r="P110">
        <f t="shared" si="3"/>
        <v>1</v>
      </c>
    </row>
    <row r="111" spans="1:17" x14ac:dyDescent="0.25">
      <c r="A111" s="78">
        <v>571</v>
      </c>
      <c r="B111" s="78">
        <v>646</v>
      </c>
      <c r="C111" s="18"/>
      <c r="D111" s="77" t="s">
        <v>132</v>
      </c>
      <c r="F111" s="80"/>
      <c r="P111">
        <f t="shared" si="3"/>
        <v>0</v>
      </c>
    </row>
    <row r="112" spans="1:17" x14ac:dyDescent="0.25">
      <c r="A112" s="78">
        <v>574</v>
      </c>
      <c r="B112" s="78">
        <v>648</v>
      </c>
      <c r="C112" s="18"/>
      <c r="D112" s="77" t="s">
        <v>133</v>
      </c>
      <c r="F112" s="80"/>
      <c r="N112">
        <v>1</v>
      </c>
      <c r="P112">
        <f t="shared" si="3"/>
        <v>1</v>
      </c>
    </row>
    <row r="113" spans="1:17" x14ac:dyDescent="0.25">
      <c r="A113" s="78">
        <v>575</v>
      </c>
      <c r="B113" s="78">
        <v>649</v>
      </c>
      <c r="C113" s="18"/>
      <c r="D113" s="77" t="s">
        <v>134</v>
      </c>
      <c r="E113">
        <v>24</v>
      </c>
      <c r="F113" s="81">
        <v>22</v>
      </c>
      <c r="G113">
        <v>5</v>
      </c>
      <c r="H113">
        <v>47</v>
      </c>
      <c r="I113">
        <v>41</v>
      </c>
      <c r="J113">
        <v>27</v>
      </c>
      <c r="K113">
        <v>33</v>
      </c>
      <c r="L113">
        <f>14+13</f>
        <v>27</v>
      </c>
      <c r="M113">
        <v>5</v>
      </c>
      <c r="O113">
        <f>8+29</f>
        <v>37</v>
      </c>
      <c r="P113">
        <f t="shared" si="3"/>
        <v>268</v>
      </c>
    </row>
    <row r="114" spans="1:17" x14ac:dyDescent="0.25">
      <c r="A114" s="78">
        <v>578</v>
      </c>
      <c r="B114" s="78">
        <v>652</v>
      </c>
      <c r="C114" s="18"/>
      <c r="D114" s="77" t="s">
        <v>135</v>
      </c>
      <c r="E114">
        <v>3</v>
      </c>
      <c r="F114" s="81">
        <v>2</v>
      </c>
      <c r="G114">
        <v>4</v>
      </c>
      <c r="H114">
        <v>24</v>
      </c>
      <c r="J114">
        <v>4</v>
      </c>
      <c r="K114">
        <v>3</v>
      </c>
      <c r="L114">
        <f>7+5</f>
        <v>12</v>
      </c>
      <c r="M114">
        <v>7</v>
      </c>
      <c r="N114">
        <v>3</v>
      </c>
      <c r="O114">
        <v>28</v>
      </c>
      <c r="P114">
        <f t="shared" si="3"/>
        <v>90</v>
      </c>
    </row>
    <row r="115" spans="1:17" x14ac:dyDescent="0.25">
      <c r="A115" s="78">
        <v>583</v>
      </c>
      <c r="B115" s="78">
        <v>657</v>
      </c>
      <c r="C115" s="18"/>
      <c r="D115" s="77" t="s">
        <v>136</v>
      </c>
      <c r="F115" s="81">
        <v>32</v>
      </c>
      <c r="H115">
        <v>3</v>
      </c>
      <c r="I115">
        <v>7</v>
      </c>
      <c r="J115">
        <v>1</v>
      </c>
      <c r="K115">
        <v>9</v>
      </c>
      <c r="L115">
        <v>14</v>
      </c>
      <c r="M115">
        <v>2</v>
      </c>
      <c r="N115">
        <v>3</v>
      </c>
      <c r="P115">
        <f t="shared" si="3"/>
        <v>71</v>
      </c>
    </row>
    <row r="116" spans="1:17" x14ac:dyDescent="0.25">
      <c r="A116" s="78">
        <v>551</v>
      </c>
      <c r="B116" s="78">
        <v>659</v>
      </c>
      <c r="C116" s="18"/>
      <c r="D116" s="77" t="s">
        <v>137</v>
      </c>
      <c r="F116" s="81">
        <v>78</v>
      </c>
      <c r="I116">
        <v>294</v>
      </c>
      <c r="L116">
        <v>50</v>
      </c>
      <c r="P116">
        <f t="shared" si="3"/>
        <v>422</v>
      </c>
    </row>
    <row r="117" spans="1:17" x14ac:dyDescent="0.25">
      <c r="A117" s="78">
        <v>584</v>
      </c>
      <c r="B117" s="78">
        <v>676</v>
      </c>
      <c r="C117" s="18"/>
      <c r="D117" s="77" t="s">
        <v>138</v>
      </c>
      <c r="E117">
        <v>24</v>
      </c>
      <c r="F117" s="81">
        <v>1</v>
      </c>
      <c r="G117">
        <v>31</v>
      </c>
      <c r="H117">
        <v>15</v>
      </c>
      <c r="I117">
        <v>1</v>
      </c>
      <c r="J117">
        <v>6</v>
      </c>
      <c r="K117">
        <v>29</v>
      </c>
      <c r="L117">
        <v>7</v>
      </c>
      <c r="M117">
        <v>9</v>
      </c>
      <c r="N117">
        <v>61</v>
      </c>
      <c r="O117">
        <f>6+54</f>
        <v>60</v>
      </c>
      <c r="P117">
        <f t="shared" si="3"/>
        <v>244</v>
      </c>
    </row>
    <row r="118" spans="1:17" x14ac:dyDescent="0.25">
      <c r="A118" s="78">
        <v>587</v>
      </c>
      <c r="B118" s="78">
        <v>677</v>
      </c>
      <c r="C118" s="18"/>
      <c r="D118" s="77" t="s">
        <v>139</v>
      </c>
      <c r="F118" s="80"/>
      <c r="G118">
        <v>1</v>
      </c>
      <c r="K118">
        <v>2</v>
      </c>
      <c r="N118">
        <v>40</v>
      </c>
      <c r="O118">
        <v>12</v>
      </c>
      <c r="P118">
        <f t="shared" si="3"/>
        <v>55</v>
      </c>
    </row>
    <row r="119" spans="1:17" x14ac:dyDescent="0.25">
      <c r="A119" s="78">
        <v>596</v>
      </c>
      <c r="B119" s="78">
        <v>688</v>
      </c>
      <c r="C119" s="18"/>
      <c r="D119" s="77" t="s">
        <v>140</v>
      </c>
      <c r="F119" s="80"/>
      <c r="P119">
        <f t="shared" si="3"/>
        <v>0</v>
      </c>
    </row>
    <row r="120" spans="1:17" x14ac:dyDescent="0.25">
      <c r="A120" s="78">
        <v>597</v>
      </c>
      <c r="B120" s="78">
        <v>689</v>
      </c>
      <c r="C120" s="18"/>
      <c r="D120" s="77" t="s">
        <v>141</v>
      </c>
      <c r="E120">
        <v>1</v>
      </c>
      <c r="F120" s="80"/>
      <c r="G120">
        <v>7</v>
      </c>
      <c r="H120">
        <v>9</v>
      </c>
      <c r="K120">
        <v>8</v>
      </c>
      <c r="N120">
        <v>5</v>
      </c>
      <c r="O120">
        <v>14</v>
      </c>
      <c r="P120">
        <f t="shared" si="3"/>
        <v>44</v>
      </c>
    </row>
    <row r="121" spans="1:17" x14ac:dyDescent="0.25">
      <c r="A121" s="78">
        <v>598</v>
      </c>
      <c r="B121" s="78">
        <v>690</v>
      </c>
      <c r="C121" s="18"/>
      <c r="D121" s="77" t="s">
        <v>142</v>
      </c>
      <c r="E121">
        <v>1</v>
      </c>
      <c r="F121" s="80"/>
      <c r="P121">
        <f t="shared" si="3"/>
        <v>1</v>
      </c>
      <c r="Q121" s="73" t="s">
        <v>1203</v>
      </c>
    </row>
    <row r="122" spans="1:17" x14ac:dyDescent="0.25">
      <c r="A122" s="78">
        <v>601</v>
      </c>
      <c r="B122" s="78">
        <v>693</v>
      </c>
      <c r="C122" s="18"/>
      <c r="D122" s="77" t="s">
        <v>143</v>
      </c>
      <c r="E122">
        <v>1</v>
      </c>
      <c r="F122" s="80"/>
      <c r="G122">
        <v>2</v>
      </c>
      <c r="K122">
        <v>3</v>
      </c>
      <c r="N122">
        <v>2</v>
      </c>
      <c r="P122">
        <f t="shared" si="3"/>
        <v>8</v>
      </c>
    </row>
    <row r="123" spans="1:17" x14ac:dyDescent="0.25">
      <c r="A123" s="78">
        <v>605</v>
      </c>
      <c r="B123" s="78">
        <v>695</v>
      </c>
      <c r="C123" s="18"/>
      <c r="D123" s="77" t="s">
        <v>144</v>
      </c>
      <c r="F123" s="80"/>
      <c r="P123">
        <f t="shared" si="3"/>
        <v>0</v>
      </c>
    </row>
    <row r="124" spans="1:17" x14ac:dyDescent="0.25">
      <c r="A124" s="78">
        <v>608</v>
      </c>
      <c r="B124" s="78">
        <v>696</v>
      </c>
      <c r="C124" s="18"/>
      <c r="D124" s="77" t="s">
        <v>145</v>
      </c>
      <c r="F124" s="80"/>
      <c r="P124">
        <f t="shared" si="3"/>
        <v>0</v>
      </c>
    </row>
    <row r="125" spans="1:17" x14ac:dyDescent="0.25">
      <c r="A125" s="78">
        <v>609</v>
      </c>
      <c r="B125" s="78">
        <v>697</v>
      </c>
      <c r="C125" s="18"/>
      <c r="D125" s="77" t="s">
        <v>146</v>
      </c>
      <c r="F125" s="80"/>
      <c r="K125">
        <v>1</v>
      </c>
      <c r="N125">
        <v>1</v>
      </c>
      <c r="P125">
        <f t="shared" si="3"/>
        <v>2</v>
      </c>
    </row>
    <row r="126" spans="1:17" x14ac:dyDescent="0.25">
      <c r="A126" s="78">
        <v>609.5</v>
      </c>
      <c r="B126" s="78">
        <v>698</v>
      </c>
      <c r="C126" s="18"/>
      <c r="D126" s="77" t="s">
        <v>147</v>
      </c>
      <c r="F126" s="80"/>
      <c r="P126">
        <f t="shared" si="3"/>
        <v>0</v>
      </c>
    </row>
    <row r="127" spans="1:17" x14ac:dyDescent="0.25">
      <c r="A127" s="78">
        <v>611</v>
      </c>
      <c r="B127" s="78">
        <v>700</v>
      </c>
      <c r="C127" s="18"/>
      <c r="D127" s="77" t="s">
        <v>148</v>
      </c>
      <c r="F127" s="80"/>
      <c r="I127">
        <v>2</v>
      </c>
      <c r="L127">
        <v>3</v>
      </c>
      <c r="P127">
        <f t="shared" si="3"/>
        <v>5</v>
      </c>
    </row>
    <row r="128" spans="1:17" x14ac:dyDescent="0.25">
      <c r="A128" s="78">
        <v>612</v>
      </c>
      <c r="B128" s="78">
        <v>709</v>
      </c>
      <c r="C128" s="18"/>
      <c r="D128" s="77" t="s">
        <v>149</v>
      </c>
      <c r="F128" s="80"/>
      <c r="J128">
        <v>1</v>
      </c>
      <c r="K128">
        <v>1</v>
      </c>
      <c r="N128">
        <v>5</v>
      </c>
      <c r="P128">
        <f t="shared" si="3"/>
        <v>7</v>
      </c>
    </row>
    <row r="129" spans="1:16" x14ac:dyDescent="0.25">
      <c r="A129" s="78">
        <v>618</v>
      </c>
      <c r="B129" s="78">
        <v>711</v>
      </c>
      <c r="C129" s="18"/>
      <c r="D129" s="77" t="s">
        <v>150</v>
      </c>
      <c r="F129" s="80"/>
      <c r="P129">
        <f t="shared" si="3"/>
        <v>0</v>
      </c>
    </row>
    <row r="130" spans="1:16" x14ac:dyDescent="0.25">
      <c r="A130" s="78">
        <v>619</v>
      </c>
      <c r="B130" s="78">
        <v>712</v>
      </c>
      <c r="C130" s="18"/>
      <c r="D130" s="77" t="s">
        <v>151</v>
      </c>
      <c r="E130">
        <v>3</v>
      </c>
      <c r="F130" s="80"/>
      <c r="G130">
        <v>4</v>
      </c>
      <c r="N130">
        <v>2</v>
      </c>
      <c r="P130">
        <f t="shared" ref="P130:P161" si="4">SUM(E130:O130)</f>
        <v>9</v>
      </c>
    </row>
    <row r="131" spans="1:16" x14ac:dyDescent="0.25">
      <c r="A131" s="78">
        <v>635</v>
      </c>
      <c r="B131" s="78">
        <v>741</v>
      </c>
      <c r="C131" s="18"/>
      <c r="D131" s="77" t="s">
        <v>152</v>
      </c>
      <c r="F131" s="80"/>
      <c r="P131">
        <f t="shared" si="4"/>
        <v>0</v>
      </c>
    </row>
    <row r="132" spans="1:16" x14ac:dyDescent="0.25">
      <c r="A132" s="78">
        <v>637</v>
      </c>
      <c r="B132" s="78">
        <v>743</v>
      </c>
      <c r="C132" s="18"/>
      <c r="D132" s="77" t="s">
        <v>153</v>
      </c>
      <c r="F132" s="80"/>
      <c r="P132">
        <f t="shared" si="4"/>
        <v>0</v>
      </c>
    </row>
    <row r="133" spans="1:16" x14ac:dyDescent="0.25">
      <c r="A133" s="78">
        <v>638</v>
      </c>
      <c r="B133" s="78">
        <v>744</v>
      </c>
      <c r="C133" s="18"/>
      <c r="D133" s="77" t="s">
        <v>154</v>
      </c>
      <c r="F133" s="80"/>
      <c r="G133" s="73">
        <v>1</v>
      </c>
      <c r="H133">
        <v>1</v>
      </c>
      <c r="K133">
        <v>5</v>
      </c>
      <c r="M133">
        <v>2</v>
      </c>
      <c r="N133">
        <v>19</v>
      </c>
      <c r="P133">
        <f t="shared" si="4"/>
        <v>28</v>
      </c>
    </row>
    <row r="134" spans="1:16" x14ac:dyDescent="0.25">
      <c r="A134" s="78">
        <v>642</v>
      </c>
      <c r="B134" s="78">
        <v>752</v>
      </c>
      <c r="C134" s="18"/>
      <c r="D134" s="77" t="s">
        <v>155</v>
      </c>
      <c r="F134" s="80"/>
      <c r="P134">
        <f t="shared" si="4"/>
        <v>0</v>
      </c>
    </row>
    <row r="135" spans="1:16" x14ac:dyDescent="0.25">
      <c r="A135" s="78">
        <v>650</v>
      </c>
      <c r="B135" s="78">
        <v>763</v>
      </c>
      <c r="C135" s="18"/>
      <c r="D135" s="77" t="s">
        <v>156</v>
      </c>
      <c r="E135">
        <v>61</v>
      </c>
      <c r="F135" s="81">
        <v>3</v>
      </c>
      <c r="G135">
        <f>8+5</f>
        <v>13</v>
      </c>
      <c r="H135">
        <v>68</v>
      </c>
      <c r="I135">
        <v>1</v>
      </c>
      <c r="J135">
        <v>1</v>
      </c>
      <c r="K135">
        <v>71</v>
      </c>
      <c r="L135">
        <v>1</v>
      </c>
      <c r="M135">
        <v>12</v>
      </c>
      <c r="N135">
        <v>18</v>
      </c>
      <c r="O135">
        <v>25</v>
      </c>
      <c r="P135">
        <f t="shared" si="4"/>
        <v>274</v>
      </c>
    </row>
    <row r="136" spans="1:16" x14ac:dyDescent="0.25">
      <c r="A136" s="78">
        <v>652</v>
      </c>
      <c r="B136" s="78">
        <v>765</v>
      </c>
      <c r="C136" s="18"/>
      <c r="D136" s="77" t="s">
        <v>157</v>
      </c>
      <c r="F136" s="80"/>
      <c r="P136">
        <f t="shared" si="4"/>
        <v>0</v>
      </c>
    </row>
    <row r="137" spans="1:16" x14ac:dyDescent="0.25">
      <c r="A137" s="78">
        <v>656</v>
      </c>
      <c r="B137" s="78">
        <v>778</v>
      </c>
      <c r="C137" s="18"/>
      <c r="D137" s="77" t="s">
        <v>158</v>
      </c>
      <c r="F137" s="80"/>
      <c r="N137">
        <v>1</v>
      </c>
      <c r="P137">
        <f t="shared" si="4"/>
        <v>1</v>
      </c>
    </row>
    <row r="138" spans="1:16" x14ac:dyDescent="0.25">
      <c r="A138" s="78">
        <v>684</v>
      </c>
      <c r="B138" s="78">
        <v>779</v>
      </c>
      <c r="C138" s="18"/>
      <c r="D138" s="77" t="s">
        <v>159</v>
      </c>
      <c r="E138">
        <v>230</v>
      </c>
      <c r="F138" s="81">
        <v>878</v>
      </c>
      <c r="G138">
        <f>9+5</f>
        <v>14</v>
      </c>
      <c r="H138">
        <v>631</v>
      </c>
      <c r="I138">
        <v>10000</v>
      </c>
      <c r="J138">
        <v>45157</v>
      </c>
      <c r="K138">
        <v>759</v>
      </c>
      <c r="L138">
        <f>122+575</f>
        <v>697</v>
      </c>
      <c r="N138">
        <v>15</v>
      </c>
      <c r="O138">
        <v>406</v>
      </c>
      <c r="P138">
        <f t="shared" si="4"/>
        <v>58787</v>
      </c>
    </row>
    <row r="139" spans="1:16" x14ac:dyDescent="0.25">
      <c r="A139" s="78">
        <v>675</v>
      </c>
      <c r="B139" s="78">
        <v>790</v>
      </c>
      <c r="C139" s="18"/>
      <c r="D139" s="77" t="s">
        <v>160</v>
      </c>
      <c r="F139" s="81">
        <v>4</v>
      </c>
      <c r="I139">
        <v>1</v>
      </c>
      <c r="J139">
        <v>1</v>
      </c>
      <c r="L139">
        <v>2</v>
      </c>
      <c r="P139">
        <f t="shared" si="4"/>
        <v>8</v>
      </c>
    </row>
    <row r="140" spans="1:16" x14ac:dyDescent="0.25">
      <c r="A140" s="78">
        <v>678</v>
      </c>
      <c r="B140" s="78">
        <v>792</v>
      </c>
      <c r="C140" s="18"/>
      <c r="D140" s="77" t="s">
        <v>161</v>
      </c>
      <c r="F140" s="80"/>
      <c r="P140">
        <f t="shared" si="4"/>
        <v>0</v>
      </c>
    </row>
    <row r="141" spans="1:16" x14ac:dyDescent="0.25">
      <c r="A141" s="78">
        <v>679</v>
      </c>
      <c r="B141" s="78">
        <v>793</v>
      </c>
      <c r="C141" s="18"/>
      <c r="D141" s="77" t="s">
        <v>162</v>
      </c>
      <c r="F141" s="80"/>
      <c r="G141">
        <v>15</v>
      </c>
      <c r="K141">
        <v>23</v>
      </c>
      <c r="M141">
        <v>32</v>
      </c>
      <c r="O141">
        <v>2</v>
      </c>
      <c r="P141">
        <f t="shared" si="4"/>
        <v>72</v>
      </c>
    </row>
    <row r="142" spans="1:16" x14ac:dyDescent="0.25">
      <c r="A142" s="78">
        <v>823</v>
      </c>
      <c r="B142" s="78">
        <v>797</v>
      </c>
      <c r="C142" s="18"/>
      <c r="D142" s="77" t="s">
        <v>163</v>
      </c>
      <c r="F142" s="80"/>
      <c r="P142">
        <f t="shared" si="4"/>
        <v>0</v>
      </c>
    </row>
    <row r="143" spans="1:16" x14ac:dyDescent="0.25">
      <c r="A143" s="78">
        <v>832</v>
      </c>
      <c r="B143" s="78">
        <v>801</v>
      </c>
      <c r="C143" s="18"/>
      <c r="D143" s="77" t="s">
        <v>164</v>
      </c>
      <c r="F143" s="80"/>
      <c r="P143">
        <f t="shared" si="4"/>
        <v>0</v>
      </c>
    </row>
    <row r="144" spans="1:16" x14ac:dyDescent="0.25">
      <c r="A144" s="78">
        <v>740</v>
      </c>
      <c r="B144" s="78">
        <v>806</v>
      </c>
      <c r="C144" s="18"/>
      <c r="D144" s="77" t="s">
        <v>165</v>
      </c>
      <c r="F144" s="80"/>
      <c r="P144">
        <f t="shared" si="4"/>
        <v>0</v>
      </c>
    </row>
    <row r="145" spans="1:16" x14ac:dyDescent="0.25">
      <c r="A145" s="78">
        <v>734</v>
      </c>
      <c r="B145" s="78">
        <v>810</v>
      </c>
      <c r="C145" s="18"/>
      <c r="D145" s="77" t="s">
        <v>166</v>
      </c>
      <c r="F145" s="80"/>
      <c r="P145">
        <f t="shared" si="4"/>
        <v>0</v>
      </c>
    </row>
    <row r="146" spans="1:16" x14ac:dyDescent="0.25">
      <c r="A146" s="78">
        <v>718</v>
      </c>
      <c r="B146" s="78">
        <v>842</v>
      </c>
      <c r="C146" s="18"/>
      <c r="D146" s="77" t="s">
        <v>167</v>
      </c>
      <c r="F146" s="80"/>
      <c r="P146">
        <f t="shared" si="4"/>
        <v>0</v>
      </c>
    </row>
    <row r="147" spans="1:16" x14ac:dyDescent="0.25">
      <c r="A147" s="78">
        <v>720</v>
      </c>
      <c r="B147" s="78">
        <v>847</v>
      </c>
      <c r="C147" s="18"/>
      <c r="D147" s="78" t="s">
        <v>168</v>
      </c>
      <c r="F147" s="80"/>
      <c r="P147">
        <f t="shared" si="4"/>
        <v>0</v>
      </c>
    </row>
    <row r="148" spans="1:16" x14ac:dyDescent="0.25">
      <c r="A148" s="78">
        <v>725</v>
      </c>
      <c r="B148" s="78">
        <v>852</v>
      </c>
      <c r="C148" s="18"/>
      <c r="D148" s="78" t="s">
        <v>169</v>
      </c>
      <c r="F148" s="80"/>
      <c r="P148">
        <f t="shared" si="4"/>
        <v>0</v>
      </c>
    </row>
    <row r="149" spans="1:16" x14ac:dyDescent="0.25">
      <c r="A149" s="78">
        <v>780</v>
      </c>
      <c r="B149" s="78">
        <v>866</v>
      </c>
      <c r="C149" s="18"/>
      <c r="D149" s="77" t="s">
        <v>170</v>
      </c>
      <c r="F149" s="80"/>
      <c r="P149">
        <f t="shared" si="4"/>
        <v>0</v>
      </c>
    </row>
    <row r="150" spans="1:16" x14ac:dyDescent="0.25">
      <c r="A150" s="78">
        <v>781</v>
      </c>
      <c r="B150" s="78">
        <v>867</v>
      </c>
      <c r="C150" s="18"/>
      <c r="D150" s="77" t="s">
        <v>171</v>
      </c>
      <c r="E150">
        <v>1</v>
      </c>
      <c r="F150" s="80"/>
      <c r="G150">
        <v>4</v>
      </c>
      <c r="H150">
        <v>1</v>
      </c>
      <c r="I150">
        <v>16</v>
      </c>
      <c r="J150">
        <v>1</v>
      </c>
      <c r="K150">
        <v>4</v>
      </c>
      <c r="L150">
        <v>1</v>
      </c>
      <c r="N150">
        <v>4</v>
      </c>
      <c r="O150">
        <v>15</v>
      </c>
      <c r="P150">
        <f t="shared" si="4"/>
        <v>47</v>
      </c>
    </row>
    <row r="151" spans="1:16" x14ac:dyDescent="0.25">
      <c r="A151" s="78">
        <v>793</v>
      </c>
      <c r="B151" s="78">
        <v>877</v>
      </c>
      <c r="C151" s="18"/>
      <c r="D151" s="77" t="s">
        <v>172</v>
      </c>
      <c r="F151" s="81">
        <v>23</v>
      </c>
      <c r="I151">
        <v>16</v>
      </c>
      <c r="J151">
        <v>1</v>
      </c>
      <c r="P151">
        <f t="shared" si="4"/>
        <v>40</v>
      </c>
    </row>
    <row r="152" spans="1:16" x14ac:dyDescent="0.25">
      <c r="A152" s="78">
        <v>794</v>
      </c>
      <c r="B152" s="78">
        <v>878</v>
      </c>
      <c r="C152" s="18"/>
      <c r="D152" s="77" t="s">
        <v>173</v>
      </c>
      <c r="F152" s="80"/>
      <c r="P152">
        <f t="shared" si="4"/>
        <v>0</v>
      </c>
    </row>
    <row r="153" spans="1:16" x14ac:dyDescent="0.25">
      <c r="A153" s="78">
        <v>799</v>
      </c>
      <c r="B153" s="78">
        <v>884</v>
      </c>
      <c r="C153" s="18"/>
      <c r="D153" s="77" t="s">
        <v>174</v>
      </c>
      <c r="F153" s="81">
        <v>1</v>
      </c>
      <c r="P153">
        <f t="shared" si="4"/>
        <v>1</v>
      </c>
    </row>
    <row r="154" spans="1:16" x14ac:dyDescent="0.25">
      <c r="A154" s="78">
        <v>800</v>
      </c>
      <c r="B154" s="78">
        <v>885</v>
      </c>
      <c r="C154" s="18"/>
      <c r="D154" s="77" t="s">
        <v>175</v>
      </c>
      <c r="F154" s="80"/>
      <c r="P154">
        <f t="shared" si="4"/>
        <v>0</v>
      </c>
    </row>
    <row r="155" spans="1:16" x14ac:dyDescent="0.25">
      <c r="A155" s="78">
        <v>805</v>
      </c>
      <c r="B155" s="78">
        <v>891</v>
      </c>
      <c r="C155" s="18"/>
      <c r="D155" s="77" t="s">
        <v>176</v>
      </c>
      <c r="F155" s="80"/>
      <c r="P155">
        <f t="shared" si="4"/>
        <v>0</v>
      </c>
    </row>
    <row r="156" spans="1:16" x14ac:dyDescent="0.25">
      <c r="A156" s="78">
        <v>812</v>
      </c>
      <c r="B156" s="78">
        <v>899</v>
      </c>
      <c r="C156" s="18"/>
      <c r="D156" s="77" t="s">
        <v>177</v>
      </c>
      <c r="F156" s="80"/>
      <c r="P156">
        <f t="shared" si="4"/>
        <v>0</v>
      </c>
    </row>
    <row r="157" spans="1:16" x14ac:dyDescent="0.25">
      <c r="A157" s="78">
        <v>813</v>
      </c>
      <c r="B157" s="78">
        <v>900</v>
      </c>
      <c r="C157" s="18"/>
      <c r="D157" s="77" t="s">
        <v>178</v>
      </c>
      <c r="E157">
        <v>1</v>
      </c>
      <c r="F157" s="81">
        <v>9</v>
      </c>
      <c r="G157">
        <v>2</v>
      </c>
      <c r="I157">
        <v>37</v>
      </c>
      <c r="J157">
        <v>7</v>
      </c>
      <c r="K157">
        <v>5</v>
      </c>
      <c r="L157">
        <f>5+6</f>
        <v>11</v>
      </c>
      <c r="N157">
        <v>6</v>
      </c>
      <c r="O157">
        <v>19</v>
      </c>
      <c r="P157">
        <f t="shared" si="4"/>
        <v>97</v>
      </c>
    </row>
    <row r="158" spans="1:16" x14ac:dyDescent="0.25">
      <c r="A158" s="78">
        <v>814</v>
      </c>
      <c r="B158" s="78">
        <v>901</v>
      </c>
      <c r="C158" s="18"/>
      <c r="D158" s="77" t="s">
        <v>179</v>
      </c>
      <c r="F158" s="80"/>
      <c r="P158">
        <f t="shared" si="4"/>
        <v>0</v>
      </c>
    </row>
    <row r="159" spans="1:16" x14ac:dyDescent="0.25">
      <c r="A159" s="78">
        <v>815</v>
      </c>
      <c r="B159" s="78">
        <v>902</v>
      </c>
      <c r="C159" s="18"/>
      <c r="D159" s="77" t="s">
        <v>180</v>
      </c>
      <c r="F159" s="80"/>
      <c r="P159">
        <f t="shared" si="4"/>
        <v>0</v>
      </c>
    </row>
    <row r="160" spans="1:16" x14ac:dyDescent="0.25">
      <c r="A160" s="78">
        <v>816</v>
      </c>
      <c r="B160" s="78">
        <v>903</v>
      </c>
      <c r="C160" s="18"/>
      <c r="D160" s="77" t="s">
        <v>181</v>
      </c>
      <c r="F160" s="80"/>
      <c r="I160">
        <v>1</v>
      </c>
      <c r="P160">
        <f t="shared" si="4"/>
        <v>1</v>
      </c>
    </row>
    <row r="161" spans="1:16" x14ac:dyDescent="0.25">
      <c r="A161" s="78">
        <v>819</v>
      </c>
      <c r="B161" s="78">
        <v>904</v>
      </c>
      <c r="C161" s="18"/>
      <c r="D161" s="77" t="s">
        <v>182</v>
      </c>
      <c r="F161" s="81">
        <v>1</v>
      </c>
      <c r="P161">
        <f t="shared" si="4"/>
        <v>1</v>
      </c>
    </row>
    <row r="162" spans="1:16" x14ac:dyDescent="0.25">
      <c r="A162" s="78">
        <v>818</v>
      </c>
      <c r="B162" s="78">
        <v>905</v>
      </c>
      <c r="C162" s="18"/>
      <c r="D162" s="77" t="s">
        <v>183</v>
      </c>
      <c r="F162" s="81">
        <v>58</v>
      </c>
      <c r="G162">
        <v>7</v>
      </c>
      <c r="I162">
        <v>44</v>
      </c>
      <c r="J162">
        <v>32</v>
      </c>
      <c r="K162">
        <v>15</v>
      </c>
      <c r="L162">
        <v>6</v>
      </c>
      <c r="N162">
        <v>12</v>
      </c>
      <c r="O162">
        <v>12</v>
      </c>
      <c r="P162">
        <f t="shared" ref="P162:P193" si="5">SUM(E162:O162)</f>
        <v>186</v>
      </c>
    </row>
    <row r="163" spans="1:16" x14ac:dyDescent="0.25">
      <c r="A163" s="78">
        <v>817</v>
      </c>
      <c r="B163" s="78">
        <v>906</v>
      </c>
      <c r="C163" s="18"/>
      <c r="D163" s="77" t="s">
        <v>184</v>
      </c>
      <c r="F163" s="80"/>
      <c r="P163">
        <f t="shared" si="5"/>
        <v>0</v>
      </c>
    </row>
    <row r="164" spans="1:16" x14ac:dyDescent="0.25">
      <c r="A164" s="78">
        <v>820</v>
      </c>
      <c r="B164" s="78">
        <v>907</v>
      </c>
      <c r="C164" s="18"/>
      <c r="D164" s="77" t="s">
        <v>185</v>
      </c>
      <c r="E164">
        <v>20</v>
      </c>
      <c r="F164" s="81">
        <v>12</v>
      </c>
      <c r="G164">
        <v>27</v>
      </c>
      <c r="H164">
        <v>121</v>
      </c>
      <c r="I164">
        <v>5</v>
      </c>
      <c r="J164">
        <v>135</v>
      </c>
      <c r="K164">
        <v>107</v>
      </c>
      <c r="L164">
        <f>11+59</f>
        <v>70</v>
      </c>
      <c r="M164">
        <v>11</v>
      </c>
      <c r="N164">
        <v>20</v>
      </c>
      <c r="O164">
        <f>44+296</f>
        <v>340</v>
      </c>
      <c r="P164">
        <f t="shared" si="5"/>
        <v>868</v>
      </c>
    </row>
    <row r="165" spans="1:16" x14ac:dyDescent="0.25">
      <c r="A165" s="78">
        <v>820.20001220703102</v>
      </c>
      <c r="B165" s="78">
        <v>907</v>
      </c>
      <c r="C165" s="18"/>
      <c r="D165" s="77" t="s">
        <v>186</v>
      </c>
      <c r="F165" s="80"/>
      <c r="K165">
        <v>6</v>
      </c>
      <c r="O165">
        <v>15</v>
      </c>
      <c r="P165">
        <f t="shared" si="5"/>
        <v>21</v>
      </c>
    </row>
    <row r="166" spans="1:16" x14ac:dyDescent="0.25">
      <c r="A166" s="78">
        <v>820.40002441406295</v>
      </c>
      <c r="B166" s="78">
        <v>907</v>
      </c>
      <c r="C166" s="18"/>
      <c r="D166" s="77" t="s">
        <v>187</v>
      </c>
      <c r="F166" s="80"/>
      <c r="O166">
        <v>1</v>
      </c>
      <c r="P166">
        <f t="shared" si="5"/>
        <v>1</v>
      </c>
    </row>
    <row r="167" spans="1:16" x14ac:dyDescent="0.25">
      <c r="A167" s="78">
        <v>820.59997558593795</v>
      </c>
      <c r="B167" s="78">
        <v>907</v>
      </c>
      <c r="C167" s="18"/>
      <c r="D167" s="77" t="s">
        <v>188</v>
      </c>
      <c r="F167" s="80"/>
      <c r="K167">
        <v>7</v>
      </c>
      <c r="M167">
        <v>1</v>
      </c>
      <c r="O167">
        <v>5</v>
      </c>
      <c r="P167">
        <f t="shared" si="5"/>
        <v>13</v>
      </c>
    </row>
    <row r="168" spans="1:16" x14ac:dyDescent="0.25">
      <c r="A168" s="78">
        <v>835</v>
      </c>
      <c r="B168" s="78">
        <v>937</v>
      </c>
      <c r="C168" s="18"/>
      <c r="D168" s="77" t="s">
        <v>189</v>
      </c>
      <c r="F168" s="81">
        <v>271</v>
      </c>
      <c r="H168">
        <v>3</v>
      </c>
      <c r="I168">
        <v>726</v>
      </c>
      <c r="J168">
        <v>9</v>
      </c>
      <c r="L168">
        <v>200</v>
      </c>
      <c r="O168">
        <f>75+10</f>
        <v>85</v>
      </c>
      <c r="P168">
        <f t="shared" si="5"/>
        <v>1294</v>
      </c>
    </row>
    <row r="169" spans="1:16" x14ac:dyDescent="0.25">
      <c r="A169" s="78">
        <v>839</v>
      </c>
      <c r="B169" s="78">
        <v>941</v>
      </c>
      <c r="C169" s="18"/>
      <c r="D169" s="77" t="s">
        <v>190</v>
      </c>
      <c r="E169">
        <v>15</v>
      </c>
      <c r="F169" s="81">
        <v>5</v>
      </c>
      <c r="I169">
        <v>173</v>
      </c>
      <c r="J169">
        <v>19</v>
      </c>
      <c r="K169">
        <v>21</v>
      </c>
      <c r="L169">
        <v>21</v>
      </c>
      <c r="P169">
        <f t="shared" si="5"/>
        <v>254</v>
      </c>
    </row>
    <row r="170" spans="1:16" x14ac:dyDescent="0.25">
      <c r="A170" s="78">
        <v>840</v>
      </c>
      <c r="B170" s="78">
        <v>942</v>
      </c>
      <c r="C170" s="18"/>
      <c r="D170" s="77" t="s">
        <v>191</v>
      </c>
      <c r="F170" s="80"/>
      <c r="P170">
        <f t="shared" si="5"/>
        <v>0</v>
      </c>
    </row>
    <row r="171" spans="1:16" x14ac:dyDescent="0.25">
      <c r="A171" s="78">
        <v>841</v>
      </c>
      <c r="B171" s="78">
        <v>943</v>
      </c>
      <c r="C171" s="18"/>
      <c r="D171" s="77" t="s">
        <v>192</v>
      </c>
      <c r="F171" s="80"/>
      <c r="P171">
        <f t="shared" si="5"/>
        <v>0</v>
      </c>
    </row>
    <row r="172" spans="1:16" x14ac:dyDescent="0.25">
      <c r="A172" s="78">
        <v>842</v>
      </c>
      <c r="B172" s="78">
        <v>944</v>
      </c>
      <c r="C172" s="18"/>
      <c r="D172" s="77" t="s">
        <v>193</v>
      </c>
      <c r="F172" s="81">
        <v>118</v>
      </c>
      <c r="I172">
        <v>64</v>
      </c>
      <c r="L172">
        <f>3+81</f>
        <v>84</v>
      </c>
      <c r="P172">
        <f t="shared" si="5"/>
        <v>266</v>
      </c>
    </row>
    <row r="173" spans="1:16" x14ac:dyDescent="0.25">
      <c r="A173" s="78">
        <v>847</v>
      </c>
      <c r="B173" s="78">
        <v>950</v>
      </c>
      <c r="C173" s="18"/>
      <c r="D173" s="77" t="s">
        <v>194</v>
      </c>
      <c r="F173" s="80"/>
      <c r="P173">
        <f t="shared" si="5"/>
        <v>0</v>
      </c>
    </row>
    <row r="174" spans="1:16" x14ac:dyDescent="0.25">
      <c r="A174" s="78">
        <v>857</v>
      </c>
      <c r="B174" s="78">
        <v>962</v>
      </c>
      <c r="C174" s="18"/>
      <c r="D174" s="77" t="s">
        <v>195</v>
      </c>
      <c r="F174" s="80"/>
      <c r="P174">
        <f t="shared" si="5"/>
        <v>0</v>
      </c>
    </row>
    <row r="175" spans="1:16" x14ac:dyDescent="0.25">
      <c r="A175" s="78">
        <v>858</v>
      </c>
      <c r="B175" s="78">
        <v>964</v>
      </c>
      <c r="C175" s="18"/>
      <c r="D175" s="77" t="s">
        <v>196</v>
      </c>
      <c r="F175" s="80"/>
      <c r="K175">
        <v>11</v>
      </c>
      <c r="P175">
        <f t="shared" si="5"/>
        <v>11</v>
      </c>
    </row>
    <row r="176" spans="1:16" x14ac:dyDescent="0.25">
      <c r="A176" s="78">
        <v>861</v>
      </c>
      <c r="B176" s="78">
        <v>967</v>
      </c>
      <c r="C176" s="18"/>
      <c r="D176" s="77" t="s">
        <v>197</v>
      </c>
      <c r="F176" s="80"/>
      <c r="P176">
        <f t="shared" si="5"/>
        <v>0</v>
      </c>
    </row>
    <row r="177" spans="1:16" x14ac:dyDescent="0.25">
      <c r="A177" s="78">
        <v>865</v>
      </c>
      <c r="B177" s="78">
        <v>970</v>
      </c>
      <c r="C177" s="18"/>
      <c r="D177" s="77" t="s">
        <v>198</v>
      </c>
      <c r="E177">
        <v>21</v>
      </c>
      <c r="F177" s="81">
        <v>6</v>
      </c>
      <c r="G177">
        <v>2</v>
      </c>
      <c r="H177">
        <v>83</v>
      </c>
      <c r="I177">
        <v>6</v>
      </c>
      <c r="J177">
        <v>29</v>
      </c>
      <c r="K177">
        <v>74</v>
      </c>
      <c r="L177">
        <v>21</v>
      </c>
      <c r="N177">
        <v>50</v>
      </c>
      <c r="O177">
        <f>23+270</f>
        <v>293</v>
      </c>
      <c r="P177">
        <f t="shared" si="5"/>
        <v>585</v>
      </c>
    </row>
    <row r="178" spans="1:16" x14ac:dyDescent="0.25">
      <c r="A178" s="78">
        <v>864</v>
      </c>
      <c r="B178" s="78">
        <v>972</v>
      </c>
      <c r="C178" s="18"/>
      <c r="D178" s="77" t="s">
        <v>199</v>
      </c>
      <c r="E178">
        <v>2</v>
      </c>
      <c r="F178" s="80"/>
      <c r="H178">
        <v>1</v>
      </c>
      <c r="J178">
        <v>12</v>
      </c>
      <c r="K178">
        <v>81</v>
      </c>
      <c r="L178">
        <v>28</v>
      </c>
      <c r="N178">
        <v>4</v>
      </c>
      <c r="O178">
        <f>7+21</f>
        <v>28</v>
      </c>
      <c r="P178">
        <f t="shared" si="5"/>
        <v>156</v>
      </c>
    </row>
    <row r="179" spans="1:16" x14ac:dyDescent="0.25">
      <c r="A179" s="78">
        <v>866</v>
      </c>
      <c r="B179" s="78">
        <v>973</v>
      </c>
      <c r="C179" s="18"/>
      <c r="D179" s="77" t="s">
        <v>200</v>
      </c>
      <c r="F179" s="80"/>
      <c r="K179">
        <v>12</v>
      </c>
      <c r="P179">
        <f t="shared" si="5"/>
        <v>12</v>
      </c>
    </row>
    <row r="180" spans="1:16" x14ac:dyDescent="0.25">
      <c r="A180" s="78">
        <v>867</v>
      </c>
      <c r="B180" s="78">
        <v>974</v>
      </c>
      <c r="C180" s="18"/>
      <c r="D180" s="77" t="s">
        <v>201</v>
      </c>
      <c r="F180" s="80"/>
      <c r="P180">
        <f t="shared" si="5"/>
        <v>0</v>
      </c>
    </row>
    <row r="181" spans="1:16" x14ac:dyDescent="0.25">
      <c r="A181" s="78">
        <v>868</v>
      </c>
      <c r="B181" s="78">
        <v>975</v>
      </c>
      <c r="C181" s="18"/>
      <c r="D181" s="77" t="s">
        <v>202</v>
      </c>
      <c r="F181" s="80"/>
      <c r="P181">
        <f t="shared" si="5"/>
        <v>0</v>
      </c>
    </row>
    <row r="182" spans="1:16" x14ac:dyDescent="0.25">
      <c r="A182" s="78">
        <v>870</v>
      </c>
      <c r="B182" s="78">
        <v>978</v>
      </c>
      <c r="C182" s="18"/>
      <c r="D182" s="77" t="s">
        <v>203</v>
      </c>
      <c r="E182">
        <v>23</v>
      </c>
      <c r="F182" s="80"/>
      <c r="H182">
        <v>7</v>
      </c>
      <c r="K182">
        <v>23</v>
      </c>
      <c r="O182">
        <v>106</v>
      </c>
      <c r="P182">
        <f t="shared" si="5"/>
        <v>159</v>
      </c>
    </row>
    <row r="183" spans="1:16" x14ac:dyDescent="0.25">
      <c r="A183" s="78">
        <v>871</v>
      </c>
      <c r="B183" s="78">
        <v>979</v>
      </c>
      <c r="C183" s="18"/>
      <c r="D183" s="77" t="s">
        <v>204</v>
      </c>
      <c r="E183">
        <v>7</v>
      </c>
      <c r="F183" s="80"/>
      <c r="J183">
        <v>1</v>
      </c>
      <c r="L183">
        <v>7</v>
      </c>
      <c r="O183">
        <v>91</v>
      </c>
      <c r="P183">
        <f t="shared" si="5"/>
        <v>106</v>
      </c>
    </row>
    <row r="184" spans="1:16" x14ac:dyDescent="0.25">
      <c r="A184" s="78">
        <v>873</v>
      </c>
      <c r="B184" s="78">
        <v>981</v>
      </c>
      <c r="C184" s="18"/>
      <c r="D184" s="77" t="s">
        <v>205</v>
      </c>
      <c r="E184">
        <v>15</v>
      </c>
      <c r="F184" s="81">
        <v>6</v>
      </c>
      <c r="H184">
        <v>6</v>
      </c>
      <c r="I184">
        <v>5</v>
      </c>
      <c r="J184">
        <v>37</v>
      </c>
      <c r="K184">
        <v>13</v>
      </c>
      <c r="L184">
        <v>4</v>
      </c>
      <c r="O184">
        <f>5+83</f>
        <v>88</v>
      </c>
      <c r="P184">
        <f t="shared" si="5"/>
        <v>174</v>
      </c>
    </row>
    <row r="185" spans="1:16" x14ac:dyDescent="0.25">
      <c r="A185" s="78">
        <v>877</v>
      </c>
      <c r="B185" s="78">
        <v>983</v>
      </c>
      <c r="C185" s="18"/>
      <c r="D185" s="77" t="s">
        <v>206</v>
      </c>
      <c r="F185" s="80"/>
      <c r="O185">
        <v>2</v>
      </c>
      <c r="P185">
        <f t="shared" si="5"/>
        <v>2</v>
      </c>
    </row>
    <row r="186" spans="1:16" x14ac:dyDescent="0.25">
      <c r="A186" s="78">
        <v>879</v>
      </c>
      <c r="B186" s="78">
        <v>985</v>
      </c>
      <c r="C186" s="18"/>
      <c r="D186" s="77" t="s">
        <v>207</v>
      </c>
      <c r="E186">
        <v>9</v>
      </c>
      <c r="F186" s="81">
        <v>56</v>
      </c>
      <c r="H186">
        <v>36</v>
      </c>
      <c r="I186">
        <v>6000</v>
      </c>
      <c r="J186">
        <v>280</v>
      </c>
      <c r="K186">
        <v>23</v>
      </c>
      <c r="L186">
        <f>24+221</f>
        <v>245</v>
      </c>
      <c r="O186">
        <f>1+60</f>
        <v>61</v>
      </c>
      <c r="P186">
        <f t="shared" si="5"/>
        <v>6710</v>
      </c>
    </row>
    <row r="187" spans="1:16" x14ac:dyDescent="0.25">
      <c r="A187" s="73"/>
      <c r="B187" s="73"/>
      <c r="C187" s="18"/>
      <c r="D187" s="51" t="s">
        <v>212</v>
      </c>
      <c r="F187" s="83">
        <v>3</v>
      </c>
      <c r="P187">
        <f t="shared" si="5"/>
        <v>3</v>
      </c>
    </row>
    <row r="188" spans="1:16" x14ac:dyDescent="0.25">
      <c r="A188" s="73"/>
      <c r="B188" s="73"/>
      <c r="C188" s="18"/>
      <c r="D188" s="51" t="s">
        <v>213</v>
      </c>
      <c r="O188">
        <v>4</v>
      </c>
      <c r="P188">
        <f t="shared" si="5"/>
        <v>4</v>
      </c>
    </row>
    <row r="189" spans="1:16" x14ac:dyDescent="0.25">
      <c r="A189" s="73"/>
      <c r="B189" s="73"/>
      <c r="C189" s="18"/>
      <c r="D189" s="73"/>
    </row>
    <row r="190" spans="1:16" x14ac:dyDescent="0.25">
      <c r="A190" s="73"/>
      <c r="B190" s="73"/>
      <c r="C190" s="48"/>
      <c r="D190" s="73"/>
    </row>
    <row r="191" spans="1:16" x14ac:dyDescent="0.25">
      <c r="A191" s="73"/>
      <c r="B191" s="73"/>
      <c r="C191" s="48"/>
      <c r="D191" s="73"/>
    </row>
    <row r="192" spans="1:16" x14ac:dyDescent="0.25">
      <c r="A192" s="73"/>
      <c r="B192" s="73"/>
      <c r="C192" s="50"/>
      <c r="D192" s="73"/>
    </row>
    <row r="193" spans="1:4" x14ac:dyDescent="0.25">
      <c r="A193" s="73"/>
      <c r="B193" s="73"/>
      <c r="C193" s="11"/>
      <c r="D193" s="73"/>
    </row>
    <row r="194" spans="1:4" x14ac:dyDescent="0.25">
      <c r="A194" s="73"/>
      <c r="B194" s="73"/>
      <c r="C194" s="11"/>
      <c r="D194" s="73"/>
    </row>
    <row r="195" spans="1:4" x14ac:dyDescent="0.25">
      <c r="A195" s="73"/>
      <c r="B195" s="73"/>
      <c r="C195" s="11"/>
      <c r="D195" s="73"/>
    </row>
    <row r="196" spans="1:4" x14ac:dyDescent="0.25">
      <c r="A196" s="73"/>
      <c r="B196" s="73"/>
      <c r="C196" s="9"/>
      <c r="D196" s="73"/>
    </row>
    <row r="197" spans="1:4" x14ac:dyDescent="0.25">
      <c r="A197" s="73"/>
      <c r="B197" s="73"/>
      <c r="C197" s="9"/>
      <c r="D197" s="73"/>
    </row>
    <row r="198" spans="1:4" x14ac:dyDescent="0.25">
      <c r="A198" s="73"/>
      <c r="B198" s="73"/>
      <c r="C198" s="9"/>
      <c r="D198" s="73"/>
    </row>
    <row r="199" spans="1:4" x14ac:dyDescent="0.25">
      <c r="A199" s="73"/>
      <c r="B199" s="73"/>
      <c r="C199" s="9"/>
      <c r="D199" s="73"/>
    </row>
    <row r="200" spans="1:4" x14ac:dyDescent="0.25">
      <c r="A200" s="73"/>
      <c r="B200" s="73"/>
      <c r="C200" s="9"/>
      <c r="D200" s="73"/>
    </row>
    <row r="201" spans="1:4" x14ac:dyDescent="0.25">
      <c r="A201" s="73"/>
      <c r="B201" s="73"/>
      <c r="C201" s="9"/>
      <c r="D201" s="73"/>
    </row>
    <row r="202" spans="1:4" x14ac:dyDescent="0.25">
      <c r="A202" s="73"/>
      <c r="B202" s="73"/>
      <c r="C202" s="9"/>
      <c r="D202" s="73"/>
    </row>
    <row r="203" spans="1:4" x14ac:dyDescent="0.25">
      <c r="A203" s="73"/>
      <c r="B203" s="73"/>
      <c r="C203" s="9"/>
      <c r="D203" s="73"/>
    </row>
    <row r="204" spans="1:4" x14ac:dyDescent="0.25">
      <c r="A204" s="73"/>
      <c r="B204" s="73"/>
      <c r="C204" s="9"/>
      <c r="D204" s="73"/>
    </row>
    <row r="205" spans="1:4" x14ac:dyDescent="0.25">
      <c r="A205" s="73"/>
      <c r="B205" s="73"/>
      <c r="C205" s="9"/>
      <c r="D205" s="73"/>
    </row>
    <row r="206" spans="1:4" x14ac:dyDescent="0.25">
      <c r="A206" s="73"/>
      <c r="B206" s="73"/>
      <c r="C206" s="9"/>
      <c r="D206" s="73"/>
    </row>
    <row r="207" spans="1:4" x14ac:dyDescent="0.25">
      <c r="A207" s="73"/>
      <c r="B207" s="73"/>
      <c r="C207" s="9"/>
      <c r="D207" s="73"/>
    </row>
    <row r="208" spans="1:4" x14ac:dyDescent="0.25">
      <c r="A208" s="73"/>
      <c r="B208" s="73"/>
      <c r="C208" s="9"/>
      <c r="D208" s="73"/>
    </row>
    <row r="209" spans="1:4" x14ac:dyDescent="0.25">
      <c r="A209" s="73"/>
      <c r="B209" s="73"/>
      <c r="C209" s="9"/>
      <c r="D209" s="73"/>
    </row>
    <row r="210" spans="1:4" x14ac:dyDescent="0.25">
      <c r="A210" s="73"/>
      <c r="B210" s="73"/>
      <c r="C210" s="9"/>
      <c r="D210" s="73"/>
    </row>
    <row r="211" spans="1:4" x14ac:dyDescent="0.25">
      <c r="A211" s="73"/>
      <c r="B211" s="73"/>
      <c r="C211" s="9"/>
      <c r="D211" s="73"/>
    </row>
    <row r="212" spans="1:4" x14ac:dyDescent="0.25">
      <c r="A212" s="73"/>
      <c r="B212" s="73"/>
      <c r="C212" s="9"/>
      <c r="D212" s="7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MJ179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S15" activeCellId="1" sqref="A202:XFD202 S15"/>
    </sheetView>
  </sheetViews>
  <sheetFormatPr defaultColWidth="9.109375" defaultRowHeight="13.2" x14ac:dyDescent="0.25"/>
  <cols>
    <col min="1" max="1" width="9.109375" style="175"/>
    <col min="2" max="2" width="7.6640625" style="176" customWidth="1"/>
    <col min="3" max="3" width="20.33203125" style="175" customWidth="1"/>
    <col min="4" max="14" width="9.44140625" style="176" customWidth="1"/>
    <col min="15" max="15" width="7.33203125" style="176" customWidth="1"/>
    <col min="16" max="1024" width="9.109375" style="175"/>
  </cols>
  <sheetData>
    <row r="1" spans="1:15" s="177" customFormat="1" ht="28.5" customHeight="1" x14ac:dyDescent="0.25">
      <c r="A1" s="177" t="s">
        <v>3541</v>
      </c>
      <c r="B1" s="178" t="s">
        <v>3542</v>
      </c>
      <c r="C1" s="179" t="s">
        <v>3</v>
      </c>
      <c r="D1" s="180" t="s">
        <v>3543</v>
      </c>
      <c r="E1" s="180" t="s">
        <v>3544</v>
      </c>
      <c r="F1" s="180" t="s">
        <v>3545</v>
      </c>
      <c r="G1" s="180" t="s">
        <v>3546</v>
      </c>
      <c r="H1" s="180" t="s">
        <v>3547</v>
      </c>
      <c r="I1" s="180" t="s">
        <v>3548</v>
      </c>
      <c r="J1" s="180" t="s">
        <v>3549</v>
      </c>
      <c r="K1" s="180" t="s">
        <v>3550</v>
      </c>
      <c r="L1" s="180" t="s">
        <v>3551</v>
      </c>
      <c r="M1" s="180" t="s">
        <v>3552</v>
      </c>
      <c r="N1" s="180" t="s">
        <v>3553</v>
      </c>
      <c r="O1" s="181" t="s">
        <v>240</v>
      </c>
    </row>
    <row r="2" spans="1:15" x14ac:dyDescent="0.25">
      <c r="A2" s="175">
        <v>7</v>
      </c>
      <c r="B2" s="182">
        <v>2</v>
      </c>
      <c r="C2" s="183" t="s">
        <v>62</v>
      </c>
      <c r="D2" s="184">
        <v>2</v>
      </c>
      <c r="E2" s="184">
        <v>0</v>
      </c>
      <c r="F2" s="184">
        <v>0</v>
      </c>
      <c r="G2" s="184">
        <v>0</v>
      </c>
      <c r="H2" s="184">
        <v>0</v>
      </c>
      <c r="I2" s="184">
        <v>0</v>
      </c>
      <c r="J2" s="184">
        <v>0</v>
      </c>
      <c r="K2" s="184">
        <v>0</v>
      </c>
      <c r="L2" s="184">
        <v>0</v>
      </c>
      <c r="M2" s="184">
        <v>0</v>
      </c>
      <c r="N2" s="184">
        <v>0</v>
      </c>
      <c r="O2" s="185">
        <f t="shared" ref="O2:O33" si="0">SUM(D2:N2)</f>
        <v>2</v>
      </c>
    </row>
    <row r="3" spans="1:15" x14ac:dyDescent="0.25">
      <c r="A3" s="175">
        <v>10</v>
      </c>
      <c r="B3" s="182">
        <v>4</v>
      </c>
      <c r="C3" s="183" t="s">
        <v>63</v>
      </c>
      <c r="D3" s="184">
        <v>0</v>
      </c>
      <c r="E3" s="184">
        <v>8</v>
      </c>
      <c r="F3" s="184">
        <v>0</v>
      </c>
      <c r="G3" s="184">
        <v>0</v>
      </c>
      <c r="H3" s="184">
        <v>0</v>
      </c>
      <c r="I3" s="184">
        <v>0</v>
      </c>
      <c r="J3" s="184">
        <v>0</v>
      </c>
      <c r="K3" s="184">
        <v>0</v>
      </c>
      <c r="L3" s="184">
        <v>0</v>
      </c>
      <c r="M3" s="184">
        <v>0</v>
      </c>
      <c r="N3" s="184">
        <v>0</v>
      </c>
      <c r="O3" s="185">
        <f t="shared" si="0"/>
        <v>8</v>
      </c>
    </row>
    <row r="4" spans="1:15" x14ac:dyDescent="0.25">
      <c r="A4" s="175">
        <v>12</v>
      </c>
      <c r="B4" s="182">
        <v>5</v>
      </c>
      <c r="C4" s="183" t="s">
        <v>64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>
        <f t="shared" si="0"/>
        <v>0</v>
      </c>
    </row>
    <row r="5" spans="1:15" x14ac:dyDescent="0.25">
      <c r="A5" s="175">
        <v>58</v>
      </c>
      <c r="B5" s="182">
        <v>5</v>
      </c>
      <c r="C5" s="183" t="s">
        <v>66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5">
        <f t="shared" si="0"/>
        <v>0</v>
      </c>
    </row>
    <row r="6" spans="1:15" x14ac:dyDescent="0.25">
      <c r="A6" s="175">
        <v>61</v>
      </c>
      <c r="B6" s="182">
        <v>5</v>
      </c>
      <c r="C6" s="183" t="s">
        <v>65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>
        <f t="shared" si="0"/>
        <v>0</v>
      </c>
    </row>
    <row r="7" spans="1:15" x14ac:dyDescent="0.25">
      <c r="A7" s="175">
        <v>68</v>
      </c>
      <c r="B7" s="182">
        <v>6</v>
      </c>
      <c r="C7" s="183" t="s">
        <v>67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5">
        <f t="shared" si="0"/>
        <v>0</v>
      </c>
    </row>
    <row r="8" spans="1:15" x14ac:dyDescent="0.25">
      <c r="A8" s="175">
        <v>70</v>
      </c>
      <c r="B8" s="182">
        <v>1</v>
      </c>
      <c r="C8" s="183" t="s">
        <v>68</v>
      </c>
      <c r="D8" s="184">
        <v>1</v>
      </c>
      <c r="E8" s="184">
        <v>5</v>
      </c>
      <c r="F8" s="184">
        <v>0</v>
      </c>
      <c r="G8" s="184">
        <v>0</v>
      </c>
      <c r="H8" s="184">
        <v>2</v>
      </c>
      <c r="I8" s="184">
        <v>2</v>
      </c>
      <c r="J8" s="184">
        <v>0</v>
      </c>
      <c r="K8" s="184">
        <v>0</v>
      </c>
      <c r="L8" s="184">
        <v>0</v>
      </c>
      <c r="M8" s="184">
        <v>0</v>
      </c>
      <c r="N8" s="184">
        <v>0</v>
      </c>
      <c r="O8" s="185">
        <f t="shared" si="0"/>
        <v>10</v>
      </c>
    </row>
    <row r="9" spans="1:15" x14ac:dyDescent="0.25">
      <c r="A9" s="175">
        <v>71</v>
      </c>
      <c r="B9" s="182">
        <v>5</v>
      </c>
      <c r="C9" s="183" t="s">
        <v>69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>
        <f t="shared" si="0"/>
        <v>0</v>
      </c>
    </row>
    <row r="10" spans="1:15" x14ac:dyDescent="0.25">
      <c r="A10" s="175">
        <v>81</v>
      </c>
      <c r="B10" s="182">
        <v>5</v>
      </c>
      <c r="C10" s="183" t="s">
        <v>70</v>
      </c>
      <c r="D10" s="184">
        <v>0</v>
      </c>
      <c r="E10" s="184">
        <v>0</v>
      </c>
      <c r="F10" s="184">
        <v>1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5">
        <f t="shared" si="0"/>
        <v>1</v>
      </c>
    </row>
    <row r="11" spans="1:15" x14ac:dyDescent="0.25">
      <c r="A11" s="175">
        <v>86</v>
      </c>
      <c r="B11" s="182">
        <v>5</v>
      </c>
      <c r="C11" s="183" t="s">
        <v>71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>
        <f t="shared" si="0"/>
        <v>0</v>
      </c>
    </row>
    <row r="12" spans="1:15" x14ac:dyDescent="0.25">
      <c r="A12" s="175">
        <v>93</v>
      </c>
      <c r="B12" s="182">
        <v>4</v>
      </c>
      <c r="C12" s="183" t="s">
        <v>28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5">
        <f t="shared" si="0"/>
        <v>0</v>
      </c>
    </row>
    <row r="13" spans="1:15" x14ac:dyDescent="0.25">
      <c r="A13" s="175">
        <v>95</v>
      </c>
      <c r="B13" s="182">
        <v>5</v>
      </c>
      <c r="C13" s="183" t="s">
        <v>27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5">
        <f t="shared" si="0"/>
        <v>0</v>
      </c>
    </row>
    <row r="14" spans="1:15" x14ac:dyDescent="0.25">
      <c r="A14" s="175">
        <v>99</v>
      </c>
      <c r="B14" s="182">
        <v>5</v>
      </c>
      <c r="C14" s="183" t="s">
        <v>22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>
        <f t="shared" si="0"/>
        <v>0</v>
      </c>
    </row>
    <row r="15" spans="1:15" x14ac:dyDescent="0.25">
      <c r="A15" s="175">
        <v>101</v>
      </c>
      <c r="B15" s="182">
        <v>5</v>
      </c>
      <c r="C15" s="183" t="s">
        <v>23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>
        <f t="shared" si="0"/>
        <v>0</v>
      </c>
    </row>
    <row r="16" spans="1:15" x14ac:dyDescent="0.25">
      <c r="A16" s="175">
        <v>102</v>
      </c>
      <c r="B16" s="182">
        <v>5</v>
      </c>
      <c r="C16" s="183" t="s">
        <v>3554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5">
        <f t="shared" si="0"/>
        <v>0</v>
      </c>
    </row>
    <row r="17" spans="1:15" x14ac:dyDescent="0.25">
      <c r="A17" s="175">
        <v>106</v>
      </c>
      <c r="B17" s="182">
        <v>1</v>
      </c>
      <c r="C17" s="183" t="s">
        <v>26</v>
      </c>
      <c r="D17" s="184">
        <v>0</v>
      </c>
      <c r="E17" s="184">
        <v>23</v>
      </c>
      <c r="F17" s="184">
        <v>0</v>
      </c>
      <c r="G17" s="184">
        <v>0</v>
      </c>
      <c r="H17" s="184">
        <v>50</v>
      </c>
      <c r="I17" s="184">
        <v>11</v>
      </c>
      <c r="J17" s="184">
        <v>0</v>
      </c>
      <c r="K17" s="184">
        <v>39</v>
      </c>
      <c r="L17" s="184">
        <v>0</v>
      </c>
      <c r="M17" s="184">
        <v>20</v>
      </c>
      <c r="N17" s="184">
        <v>0</v>
      </c>
      <c r="O17" s="185">
        <f t="shared" si="0"/>
        <v>143</v>
      </c>
    </row>
    <row r="18" spans="1:15" x14ac:dyDescent="0.25">
      <c r="A18" s="175">
        <v>106.5</v>
      </c>
      <c r="B18" s="182">
        <v>4</v>
      </c>
      <c r="C18" s="183" t="s">
        <v>25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5">
        <f t="shared" si="0"/>
        <v>0</v>
      </c>
    </row>
    <row r="19" spans="1:15" x14ac:dyDescent="0.25">
      <c r="A19" s="175">
        <v>107</v>
      </c>
      <c r="B19" s="182">
        <v>2</v>
      </c>
      <c r="C19" s="183" t="s">
        <v>29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5">
        <f t="shared" si="0"/>
        <v>0</v>
      </c>
    </row>
    <row r="20" spans="1:15" x14ac:dyDescent="0.25">
      <c r="A20" s="175">
        <v>108</v>
      </c>
      <c r="B20" s="182">
        <v>2</v>
      </c>
      <c r="C20" s="183" t="s">
        <v>3555</v>
      </c>
      <c r="D20" s="184">
        <v>0</v>
      </c>
      <c r="E20" s="184">
        <v>5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5">
        <f t="shared" si="0"/>
        <v>5</v>
      </c>
    </row>
    <row r="21" spans="1:15" x14ac:dyDescent="0.25">
      <c r="A21" s="175">
        <v>113</v>
      </c>
      <c r="B21" s="182">
        <v>1</v>
      </c>
      <c r="C21" s="183" t="s">
        <v>33</v>
      </c>
      <c r="D21" s="184">
        <v>129</v>
      </c>
      <c r="E21" s="184">
        <v>345</v>
      </c>
      <c r="F21" s="184">
        <v>1</v>
      </c>
      <c r="G21" s="184">
        <v>46</v>
      </c>
      <c r="H21" s="184">
        <v>71</v>
      </c>
      <c r="I21" s="184">
        <v>4</v>
      </c>
      <c r="J21" s="184">
        <v>0</v>
      </c>
      <c r="K21" s="184">
        <v>2</v>
      </c>
      <c r="L21" s="184">
        <v>0</v>
      </c>
      <c r="M21" s="184">
        <v>0</v>
      </c>
      <c r="N21" s="184">
        <v>68</v>
      </c>
      <c r="O21" s="185">
        <f t="shared" si="0"/>
        <v>666</v>
      </c>
    </row>
    <row r="22" spans="1:15" x14ac:dyDescent="0.25">
      <c r="A22" s="175">
        <v>116</v>
      </c>
      <c r="B22" s="182">
        <v>3</v>
      </c>
      <c r="C22" s="183" t="s">
        <v>37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5">
        <f t="shared" si="0"/>
        <v>0</v>
      </c>
    </row>
    <row r="23" spans="1:15" x14ac:dyDescent="0.25">
      <c r="A23" s="175">
        <v>118</v>
      </c>
      <c r="B23" s="182">
        <v>5</v>
      </c>
      <c r="C23" s="183" t="s">
        <v>34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>
        <f t="shared" si="0"/>
        <v>0</v>
      </c>
    </row>
    <row r="24" spans="1:15" x14ac:dyDescent="0.25">
      <c r="A24" s="175">
        <v>119</v>
      </c>
      <c r="B24" s="182">
        <v>5</v>
      </c>
      <c r="C24" s="183" t="s">
        <v>35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>
        <f t="shared" si="0"/>
        <v>0</v>
      </c>
    </row>
    <row r="25" spans="1:15" x14ac:dyDescent="0.25">
      <c r="A25" s="175">
        <v>120</v>
      </c>
      <c r="B25" s="182">
        <v>1</v>
      </c>
      <c r="C25" s="183" t="s">
        <v>36</v>
      </c>
      <c r="D25" s="184">
        <v>12</v>
      </c>
      <c r="E25" s="184">
        <v>230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5">
        <f t="shared" si="0"/>
        <v>242</v>
      </c>
    </row>
    <row r="26" spans="1:15" x14ac:dyDescent="0.25">
      <c r="A26" s="175">
        <v>121</v>
      </c>
      <c r="B26" s="182">
        <v>1</v>
      </c>
      <c r="C26" s="183" t="s">
        <v>31</v>
      </c>
      <c r="D26" s="184">
        <v>132</v>
      </c>
      <c r="E26" s="184">
        <v>237</v>
      </c>
      <c r="F26" s="184">
        <v>0</v>
      </c>
      <c r="G26" s="184">
        <v>0</v>
      </c>
      <c r="H26" s="184">
        <v>6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5">
        <f t="shared" si="0"/>
        <v>375</v>
      </c>
    </row>
    <row r="27" spans="1:15" x14ac:dyDescent="0.25">
      <c r="A27" s="175">
        <v>123</v>
      </c>
      <c r="B27" s="182">
        <v>1</v>
      </c>
      <c r="C27" s="183" t="s">
        <v>3556</v>
      </c>
      <c r="D27" s="184">
        <v>52</v>
      </c>
      <c r="E27" s="184">
        <v>1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5">
        <f t="shared" si="0"/>
        <v>53</v>
      </c>
    </row>
    <row r="28" spans="1:15" x14ac:dyDescent="0.25">
      <c r="A28" s="175">
        <v>125</v>
      </c>
      <c r="B28" s="182">
        <v>3</v>
      </c>
      <c r="C28" s="183" t="s">
        <v>39</v>
      </c>
      <c r="D28" s="184">
        <v>0</v>
      </c>
      <c r="E28" s="184">
        <v>3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5">
        <f t="shared" si="0"/>
        <v>3</v>
      </c>
    </row>
    <row r="29" spans="1:15" ht="12.75" customHeight="1" x14ac:dyDescent="0.25">
      <c r="A29" s="175">
        <v>126</v>
      </c>
      <c r="B29" s="182">
        <v>1</v>
      </c>
      <c r="C29" s="183" t="s">
        <v>40</v>
      </c>
      <c r="D29" s="184">
        <v>0</v>
      </c>
      <c r="E29" s="184">
        <v>2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5">
        <f t="shared" si="0"/>
        <v>2</v>
      </c>
    </row>
    <row r="30" spans="1:15" ht="12.75" customHeight="1" x14ac:dyDescent="0.25">
      <c r="A30" s="175">
        <v>127</v>
      </c>
      <c r="B30" s="182">
        <v>1</v>
      </c>
      <c r="C30" s="183" t="s">
        <v>41</v>
      </c>
      <c r="D30" s="184">
        <v>16</v>
      </c>
      <c r="E30" s="184">
        <v>361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5">
        <f t="shared" si="0"/>
        <v>377</v>
      </c>
    </row>
    <row r="31" spans="1:15" ht="12.75" customHeight="1" x14ac:dyDescent="0.25">
      <c r="A31" s="175">
        <v>129</v>
      </c>
      <c r="B31" s="182">
        <v>5</v>
      </c>
      <c r="C31" s="183" t="s">
        <v>42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5">
        <f t="shared" si="0"/>
        <v>0</v>
      </c>
    </row>
    <row r="32" spans="1:15" x14ac:dyDescent="0.25">
      <c r="A32" s="175">
        <v>130</v>
      </c>
      <c r="B32" s="182">
        <v>1</v>
      </c>
      <c r="C32" s="183" t="s">
        <v>43</v>
      </c>
      <c r="D32" s="184">
        <v>16</v>
      </c>
      <c r="E32" s="184">
        <v>23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5">
        <f t="shared" si="0"/>
        <v>39</v>
      </c>
    </row>
    <row r="33" spans="1:15" x14ac:dyDescent="0.25">
      <c r="A33" s="175">
        <v>136</v>
      </c>
      <c r="B33" s="182">
        <v>6</v>
      </c>
      <c r="C33" s="183" t="s">
        <v>44</v>
      </c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5">
        <f t="shared" si="0"/>
        <v>0</v>
      </c>
    </row>
    <row r="34" spans="1:15" x14ac:dyDescent="0.25">
      <c r="A34" s="175">
        <v>137</v>
      </c>
      <c r="B34" s="182">
        <v>6</v>
      </c>
      <c r="C34" s="183" t="s">
        <v>46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5">
        <f t="shared" ref="O34:O65" si="1">SUM(D34:N34)</f>
        <v>0</v>
      </c>
    </row>
    <row r="35" spans="1:15" x14ac:dyDescent="0.25">
      <c r="A35" s="175">
        <v>140</v>
      </c>
      <c r="B35" s="182">
        <v>5</v>
      </c>
      <c r="C35" s="183" t="s">
        <v>45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5">
        <f t="shared" si="1"/>
        <v>0</v>
      </c>
    </row>
    <row r="36" spans="1:15" x14ac:dyDescent="0.25">
      <c r="A36" s="175">
        <v>141</v>
      </c>
      <c r="B36" s="182">
        <v>1</v>
      </c>
      <c r="C36" s="183" t="s">
        <v>48</v>
      </c>
      <c r="D36" s="184">
        <v>0</v>
      </c>
      <c r="E36" s="184">
        <v>57</v>
      </c>
      <c r="F36" s="184">
        <v>0</v>
      </c>
      <c r="G36" s="184">
        <v>0</v>
      </c>
      <c r="H36" s="184">
        <v>6</v>
      </c>
      <c r="I36" s="184">
        <v>0</v>
      </c>
      <c r="J36" s="184">
        <v>0</v>
      </c>
      <c r="K36" s="184">
        <v>0</v>
      </c>
      <c r="L36" s="184">
        <v>0</v>
      </c>
      <c r="M36" s="184">
        <v>56</v>
      </c>
      <c r="N36" s="184">
        <v>0</v>
      </c>
      <c r="O36" s="185">
        <f t="shared" si="1"/>
        <v>119</v>
      </c>
    </row>
    <row r="37" spans="1:15" x14ac:dyDescent="0.25">
      <c r="A37" s="175">
        <v>142</v>
      </c>
      <c r="B37" s="182">
        <v>2</v>
      </c>
      <c r="C37" s="183" t="s">
        <v>49</v>
      </c>
      <c r="D37" s="184">
        <v>0</v>
      </c>
      <c r="E37" s="184">
        <v>1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43</v>
      </c>
      <c r="N37" s="184">
        <v>0</v>
      </c>
      <c r="O37" s="185">
        <f t="shared" si="1"/>
        <v>44</v>
      </c>
    </row>
    <row r="38" spans="1:15" ht="12.75" customHeight="1" x14ac:dyDescent="0.25">
      <c r="A38" s="175">
        <v>143</v>
      </c>
      <c r="B38" s="182">
        <v>3</v>
      </c>
      <c r="C38" s="183" t="s">
        <v>47</v>
      </c>
      <c r="D38" s="184">
        <v>2</v>
      </c>
      <c r="E38" s="184">
        <v>2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5">
        <f t="shared" si="1"/>
        <v>4</v>
      </c>
    </row>
    <row r="39" spans="1:15" ht="12.75" customHeight="1" x14ac:dyDescent="0.25">
      <c r="A39" s="175">
        <v>145</v>
      </c>
      <c r="B39" s="182">
        <v>4</v>
      </c>
      <c r="C39" s="183" t="s">
        <v>50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5">
        <f t="shared" si="1"/>
        <v>0</v>
      </c>
    </row>
    <row r="40" spans="1:15" ht="12.75" customHeight="1" x14ac:dyDescent="0.25">
      <c r="A40" s="175">
        <v>146</v>
      </c>
      <c r="B40" s="182">
        <v>3</v>
      </c>
      <c r="C40" s="183" t="s">
        <v>51</v>
      </c>
      <c r="D40" s="184">
        <v>0</v>
      </c>
      <c r="E40" s="184">
        <v>0</v>
      </c>
      <c r="F40" s="184">
        <v>0</v>
      </c>
      <c r="G40" s="184">
        <v>0</v>
      </c>
      <c r="H40" s="184">
        <v>1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5">
        <f t="shared" si="1"/>
        <v>1</v>
      </c>
    </row>
    <row r="41" spans="1:15" x14ac:dyDescent="0.25">
      <c r="A41" s="175">
        <v>147</v>
      </c>
      <c r="B41" s="182">
        <v>6</v>
      </c>
      <c r="C41" s="183" t="s">
        <v>52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5">
        <f t="shared" si="1"/>
        <v>0</v>
      </c>
    </row>
    <row r="42" spans="1:15" x14ac:dyDescent="0.25">
      <c r="A42" s="175">
        <v>148</v>
      </c>
      <c r="B42" s="182">
        <v>2</v>
      </c>
      <c r="C42" s="183" t="s">
        <v>53</v>
      </c>
      <c r="D42" s="184">
        <v>0</v>
      </c>
      <c r="E42" s="184">
        <v>1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0</v>
      </c>
      <c r="N42" s="184">
        <v>0</v>
      </c>
      <c r="O42" s="185">
        <f t="shared" si="1"/>
        <v>1</v>
      </c>
    </row>
    <row r="43" spans="1:15" x14ac:dyDescent="0.25">
      <c r="A43" s="175">
        <v>151</v>
      </c>
      <c r="B43" s="182">
        <v>6</v>
      </c>
      <c r="C43" s="183" t="s">
        <v>72</v>
      </c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5">
        <f t="shared" si="1"/>
        <v>0</v>
      </c>
    </row>
    <row r="44" spans="1:15" x14ac:dyDescent="0.25">
      <c r="A44" s="175">
        <v>153</v>
      </c>
      <c r="B44" s="182">
        <v>5</v>
      </c>
      <c r="C44" s="183" t="s">
        <v>73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5">
        <f t="shared" si="1"/>
        <v>0</v>
      </c>
    </row>
    <row r="45" spans="1:15" x14ac:dyDescent="0.25">
      <c r="A45" s="175">
        <v>159</v>
      </c>
      <c r="B45" s="182">
        <v>1</v>
      </c>
      <c r="C45" s="183" t="s">
        <v>74</v>
      </c>
      <c r="D45" s="184">
        <v>1</v>
      </c>
      <c r="E45" s="184">
        <v>2</v>
      </c>
      <c r="F45" s="184">
        <v>0</v>
      </c>
      <c r="G45" s="184">
        <v>0</v>
      </c>
      <c r="H45" s="184">
        <v>9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5">
        <f t="shared" si="1"/>
        <v>12</v>
      </c>
    </row>
    <row r="46" spans="1:15" x14ac:dyDescent="0.25">
      <c r="A46" s="175">
        <v>159.19999694824199</v>
      </c>
      <c r="B46" s="182">
        <v>3</v>
      </c>
      <c r="C46" s="183" t="s">
        <v>75</v>
      </c>
      <c r="D46" s="184">
        <v>0</v>
      </c>
      <c r="E46" s="184">
        <v>2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5">
        <f t="shared" si="1"/>
        <v>2</v>
      </c>
    </row>
    <row r="47" spans="1:15" x14ac:dyDescent="0.25">
      <c r="A47" s="175">
        <v>162</v>
      </c>
      <c r="B47" s="182">
        <v>1</v>
      </c>
      <c r="C47" s="183" t="s">
        <v>76</v>
      </c>
      <c r="D47" s="184">
        <v>0</v>
      </c>
      <c r="E47" s="184">
        <v>6</v>
      </c>
      <c r="F47" s="184">
        <v>0</v>
      </c>
      <c r="G47" s="184">
        <v>0</v>
      </c>
      <c r="H47" s="184">
        <v>6</v>
      </c>
      <c r="I47" s="184">
        <v>5</v>
      </c>
      <c r="J47" s="184">
        <v>0</v>
      </c>
      <c r="K47" s="184">
        <v>3</v>
      </c>
      <c r="L47" s="184">
        <v>0</v>
      </c>
      <c r="M47" s="184">
        <v>0</v>
      </c>
      <c r="N47" s="184">
        <v>0</v>
      </c>
      <c r="O47" s="185">
        <f t="shared" si="1"/>
        <v>20</v>
      </c>
    </row>
    <row r="48" spans="1:15" x14ac:dyDescent="0.25">
      <c r="A48" s="175">
        <v>163</v>
      </c>
      <c r="B48" s="182">
        <v>2</v>
      </c>
      <c r="C48" s="183" t="s">
        <v>77</v>
      </c>
      <c r="D48" s="184">
        <v>0</v>
      </c>
      <c r="E48" s="184">
        <v>1</v>
      </c>
      <c r="F48" s="184">
        <v>0</v>
      </c>
      <c r="G48" s="184">
        <v>2</v>
      </c>
      <c r="H48" s="184">
        <v>1</v>
      </c>
      <c r="I48" s="184">
        <v>0</v>
      </c>
      <c r="J48" s="184">
        <v>1</v>
      </c>
      <c r="K48" s="184">
        <v>0</v>
      </c>
      <c r="L48" s="184">
        <v>0</v>
      </c>
      <c r="M48" s="184">
        <v>0</v>
      </c>
      <c r="N48" s="184">
        <v>2</v>
      </c>
      <c r="O48" s="185">
        <f t="shared" si="1"/>
        <v>7</v>
      </c>
    </row>
    <row r="49" spans="1:15" x14ac:dyDescent="0.25">
      <c r="A49" s="175">
        <v>164</v>
      </c>
      <c r="B49" s="182">
        <v>2</v>
      </c>
      <c r="C49" s="183" t="s">
        <v>78</v>
      </c>
      <c r="D49" s="184">
        <v>0</v>
      </c>
      <c r="E49" s="184">
        <v>0</v>
      </c>
      <c r="F49" s="184">
        <v>1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5">
        <f t="shared" si="1"/>
        <v>1</v>
      </c>
    </row>
    <row r="50" spans="1:15" x14ac:dyDescent="0.25">
      <c r="A50" s="175">
        <v>165</v>
      </c>
      <c r="B50" s="182">
        <v>4</v>
      </c>
      <c r="C50" s="183" t="s">
        <v>79</v>
      </c>
      <c r="D50" s="184">
        <v>0</v>
      </c>
      <c r="E50" s="184">
        <v>0</v>
      </c>
      <c r="F50" s="184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5">
        <f t="shared" si="1"/>
        <v>0</v>
      </c>
    </row>
    <row r="51" spans="1:15" x14ac:dyDescent="0.25">
      <c r="A51" s="175">
        <v>173</v>
      </c>
      <c r="B51" s="182">
        <v>6</v>
      </c>
      <c r="C51" s="183" t="s">
        <v>80</v>
      </c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5">
        <f t="shared" si="1"/>
        <v>0</v>
      </c>
    </row>
    <row r="52" spans="1:15" x14ac:dyDescent="0.25">
      <c r="A52" s="175">
        <v>176</v>
      </c>
      <c r="B52" s="182">
        <v>1</v>
      </c>
      <c r="C52" s="183" t="s">
        <v>81</v>
      </c>
      <c r="D52" s="184">
        <v>3</v>
      </c>
      <c r="E52" s="184">
        <v>26</v>
      </c>
      <c r="F52" s="184">
        <v>5</v>
      </c>
      <c r="G52" s="184">
        <v>11</v>
      </c>
      <c r="H52" s="184">
        <v>2</v>
      </c>
      <c r="I52" s="184">
        <v>13</v>
      </c>
      <c r="J52" s="184">
        <v>38</v>
      </c>
      <c r="K52" s="184">
        <v>11</v>
      </c>
      <c r="L52" s="184">
        <v>0</v>
      </c>
      <c r="M52" s="184">
        <v>1</v>
      </c>
      <c r="N52" s="184">
        <v>0</v>
      </c>
      <c r="O52" s="185">
        <f t="shared" si="1"/>
        <v>110</v>
      </c>
    </row>
    <row r="53" spans="1:15" x14ac:dyDescent="0.25">
      <c r="A53" s="175">
        <v>177</v>
      </c>
      <c r="B53" s="182">
        <v>5</v>
      </c>
      <c r="C53" s="183" t="s">
        <v>82</v>
      </c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5">
        <f t="shared" si="1"/>
        <v>0</v>
      </c>
    </row>
    <row r="54" spans="1:15" x14ac:dyDescent="0.25">
      <c r="A54" s="175">
        <v>178</v>
      </c>
      <c r="B54" s="182">
        <v>1</v>
      </c>
      <c r="C54" s="183" t="s">
        <v>83</v>
      </c>
      <c r="D54" s="184">
        <v>0</v>
      </c>
      <c r="E54" s="184">
        <v>2</v>
      </c>
      <c r="F54" s="184">
        <v>1</v>
      </c>
      <c r="G54" s="184">
        <v>3</v>
      </c>
      <c r="H54" s="184">
        <v>14</v>
      </c>
      <c r="I54" s="184">
        <v>10</v>
      </c>
      <c r="J54" s="184">
        <v>2</v>
      </c>
      <c r="K54" s="184">
        <v>7</v>
      </c>
      <c r="L54" s="184">
        <v>0</v>
      </c>
      <c r="M54" s="184">
        <v>0</v>
      </c>
      <c r="N54" s="184">
        <v>0</v>
      </c>
      <c r="O54" s="185">
        <f t="shared" si="1"/>
        <v>39</v>
      </c>
    </row>
    <row r="55" spans="1:15" x14ac:dyDescent="0.25">
      <c r="A55" s="175">
        <v>179</v>
      </c>
      <c r="B55" s="182">
        <v>2</v>
      </c>
      <c r="C55" s="183" t="s">
        <v>84</v>
      </c>
      <c r="D55" s="184">
        <v>0</v>
      </c>
      <c r="E55" s="184">
        <v>0</v>
      </c>
      <c r="F55" s="184">
        <v>1</v>
      </c>
      <c r="G55" s="184">
        <v>0</v>
      </c>
      <c r="H55" s="184">
        <v>0</v>
      </c>
      <c r="I55" s="184">
        <v>0</v>
      </c>
      <c r="J55" s="184">
        <v>0</v>
      </c>
      <c r="K55" s="184">
        <v>1</v>
      </c>
      <c r="L55" s="184">
        <v>0</v>
      </c>
      <c r="M55" s="184">
        <v>1</v>
      </c>
      <c r="N55" s="184">
        <v>0</v>
      </c>
      <c r="O55" s="185">
        <f t="shared" si="1"/>
        <v>3</v>
      </c>
    </row>
    <row r="56" spans="1:15" x14ac:dyDescent="0.25">
      <c r="A56" s="175">
        <v>179.19999694824199</v>
      </c>
      <c r="B56" s="182">
        <v>4</v>
      </c>
      <c r="C56" s="183" t="s">
        <v>85</v>
      </c>
      <c r="D56" s="184">
        <v>0</v>
      </c>
      <c r="E56" s="184">
        <v>1</v>
      </c>
      <c r="F56" s="184">
        <v>2</v>
      </c>
      <c r="G56" s="184">
        <v>0</v>
      </c>
      <c r="H56" s="184">
        <v>0</v>
      </c>
      <c r="I56" s="184">
        <v>0</v>
      </c>
      <c r="J56" s="184">
        <v>0</v>
      </c>
      <c r="K56" s="184">
        <v>0</v>
      </c>
      <c r="L56" s="184">
        <v>1</v>
      </c>
      <c r="M56" s="184">
        <v>0</v>
      </c>
      <c r="N56" s="184">
        <v>0</v>
      </c>
      <c r="O56" s="185">
        <f t="shared" si="1"/>
        <v>4</v>
      </c>
    </row>
    <row r="57" spans="1:15" x14ac:dyDescent="0.25">
      <c r="A57" s="175">
        <v>182</v>
      </c>
      <c r="B57" s="182">
        <v>1</v>
      </c>
      <c r="C57" s="183" t="s">
        <v>124</v>
      </c>
      <c r="D57" s="184">
        <v>7</v>
      </c>
      <c r="E57" s="184">
        <v>20</v>
      </c>
      <c r="F57" s="184">
        <v>0</v>
      </c>
      <c r="G57" s="184">
        <v>15</v>
      </c>
      <c r="H57" s="184">
        <v>14</v>
      </c>
      <c r="I57" s="184">
        <v>9</v>
      </c>
      <c r="J57" s="184">
        <v>6</v>
      </c>
      <c r="K57" s="184">
        <v>9</v>
      </c>
      <c r="L57" s="184">
        <v>0</v>
      </c>
      <c r="M57" s="184">
        <v>1</v>
      </c>
      <c r="N57" s="184">
        <v>0</v>
      </c>
      <c r="O57" s="185">
        <f t="shared" si="1"/>
        <v>81</v>
      </c>
    </row>
    <row r="58" spans="1:15" x14ac:dyDescent="0.25">
      <c r="A58" s="175">
        <v>183</v>
      </c>
      <c r="B58" s="182">
        <v>3</v>
      </c>
      <c r="C58" s="183" t="s">
        <v>125</v>
      </c>
      <c r="D58" s="184">
        <v>0</v>
      </c>
      <c r="E58" s="184">
        <v>0</v>
      </c>
      <c r="F58" s="184">
        <v>0</v>
      </c>
      <c r="G58" s="184">
        <v>1</v>
      </c>
      <c r="H58" s="184">
        <v>0</v>
      </c>
      <c r="I58" s="184">
        <v>0</v>
      </c>
      <c r="J58" s="184">
        <v>0</v>
      </c>
      <c r="K58" s="184">
        <v>0</v>
      </c>
      <c r="L58" s="184">
        <v>0</v>
      </c>
      <c r="M58" s="184">
        <v>0</v>
      </c>
      <c r="N58" s="184">
        <v>0</v>
      </c>
      <c r="O58" s="185">
        <f t="shared" si="1"/>
        <v>1</v>
      </c>
    </row>
    <row r="59" spans="1:15" x14ac:dyDescent="0.25">
      <c r="A59" s="175">
        <v>186</v>
      </c>
      <c r="B59" s="182">
        <v>5</v>
      </c>
      <c r="C59" s="183" t="s">
        <v>126</v>
      </c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5">
        <f t="shared" si="1"/>
        <v>0</v>
      </c>
    </row>
    <row r="60" spans="1:15" x14ac:dyDescent="0.25">
      <c r="A60" s="175">
        <v>188</v>
      </c>
      <c r="B60" s="182">
        <v>2</v>
      </c>
      <c r="C60" s="183" t="s">
        <v>127</v>
      </c>
      <c r="D60" s="184">
        <v>0</v>
      </c>
      <c r="E60" s="184">
        <v>0</v>
      </c>
      <c r="F60" s="184">
        <v>0</v>
      </c>
      <c r="G60" s="184">
        <v>0</v>
      </c>
      <c r="H60" s="184">
        <v>1</v>
      </c>
      <c r="I60" s="184">
        <v>0</v>
      </c>
      <c r="J60" s="184">
        <v>1</v>
      </c>
      <c r="K60" s="184">
        <v>0</v>
      </c>
      <c r="L60" s="184">
        <v>0</v>
      </c>
      <c r="M60" s="184">
        <v>0</v>
      </c>
      <c r="N60" s="184">
        <v>0</v>
      </c>
      <c r="O60" s="185">
        <f t="shared" si="1"/>
        <v>2</v>
      </c>
    </row>
    <row r="61" spans="1:15" x14ac:dyDescent="0.25">
      <c r="A61" s="175">
        <v>190</v>
      </c>
      <c r="B61" s="182">
        <v>3</v>
      </c>
      <c r="C61" s="183" t="s">
        <v>56</v>
      </c>
      <c r="D61" s="184">
        <v>0</v>
      </c>
      <c r="E61" s="184">
        <v>0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5">
        <f t="shared" si="1"/>
        <v>0</v>
      </c>
    </row>
    <row r="62" spans="1:15" x14ac:dyDescent="0.25">
      <c r="A62" s="175">
        <v>192</v>
      </c>
      <c r="B62" s="182">
        <v>4</v>
      </c>
      <c r="C62" s="183" t="s">
        <v>55</v>
      </c>
      <c r="D62" s="184">
        <v>0</v>
      </c>
      <c r="E62" s="184">
        <v>0</v>
      </c>
      <c r="F62" s="184">
        <v>6</v>
      </c>
      <c r="G62" s="184">
        <v>0</v>
      </c>
      <c r="H62" s="184">
        <v>0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N62" s="184">
        <v>0</v>
      </c>
      <c r="O62" s="185">
        <f t="shared" si="1"/>
        <v>6</v>
      </c>
    </row>
    <row r="63" spans="1:15" x14ac:dyDescent="0.25">
      <c r="A63" s="175">
        <v>193</v>
      </c>
      <c r="B63" s="182">
        <v>1</v>
      </c>
      <c r="C63" s="183" t="s">
        <v>57</v>
      </c>
      <c r="D63" s="184">
        <v>6</v>
      </c>
      <c r="E63" s="184">
        <v>11</v>
      </c>
      <c r="F63" s="184">
        <v>1</v>
      </c>
      <c r="G63" s="184">
        <v>20</v>
      </c>
      <c r="H63" s="184">
        <v>21</v>
      </c>
      <c r="I63" s="184">
        <v>8</v>
      </c>
      <c r="J63" s="184">
        <v>9</v>
      </c>
      <c r="K63" s="184">
        <v>25</v>
      </c>
      <c r="L63" s="184">
        <v>0</v>
      </c>
      <c r="M63" s="184">
        <v>1</v>
      </c>
      <c r="N63" s="184">
        <v>2</v>
      </c>
      <c r="O63" s="185">
        <f t="shared" si="1"/>
        <v>104</v>
      </c>
    </row>
    <row r="64" spans="1:15" x14ac:dyDescent="0.25">
      <c r="A64" s="175">
        <v>195</v>
      </c>
      <c r="B64" s="182">
        <v>5</v>
      </c>
      <c r="C64" s="183" t="s">
        <v>59</v>
      </c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5">
        <f t="shared" si="1"/>
        <v>0</v>
      </c>
    </row>
    <row r="65" spans="1:15" x14ac:dyDescent="0.25">
      <c r="A65" s="175">
        <v>199</v>
      </c>
      <c r="B65" s="182">
        <v>4</v>
      </c>
      <c r="C65" s="183" t="s">
        <v>58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5">
        <f t="shared" si="1"/>
        <v>0</v>
      </c>
    </row>
    <row r="66" spans="1:15" x14ac:dyDescent="0.25">
      <c r="A66" s="175">
        <v>203</v>
      </c>
      <c r="B66" s="182">
        <v>4</v>
      </c>
      <c r="C66" s="183" t="s">
        <v>60</v>
      </c>
      <c r="D66" s="184">
        <v>0</v>
      </c>
      <c r="E66" s="184">
        <v>0</v>
      </c>
      <c r="F66" s="184">
        <v>0</v>
      </c>
      <c r="G66" s="184">
        <v>0</v>
      </c>
      <c r="H66" s="184">
        <v>0</v>
      </c>
      <c r="I66" s="184">
        <v>0</v>
      </c>
      <c r="J66" s="184">
        <v>1</v>
      </c>
      <c r="K66" s="184">
        <v>0</v>
      </c>
      <c r="L66" s="184">
        <v>0</v>
      </c>
      <c r="M66" s="184">
        <v>0</v>
      </c>
      <c r="N66" s="184">
        <v>0</v>
      </c>
      <c r="O66" s="185">
        <f t="shared" ref="O66:O97" si="2">SUM(D66:N66)</f>
        <v>1</v>
      </c>
    </row>
    <row r="67" spans="1:15" x14ac:dyDescent="0.25">
      <c r="A67" s="175">
        <v>204</v>
      </c>
      <c r="B67" s="182">
        <v>4</v>
      </c>
      <c r="C67" s="183" t="s">
        <v>61</v>
      </c>
      <c r="D67" s="184">
        <v>0</v>
      </c>
      <c r="E67" s="184">
        <v>0</v>
      </c>
      <c r="F67" s="184">
        <v>0</v>
      </c>
      <c r="G67" s="184">
        <v>0</v>
      </c>
      <c r="H67" s="184">
        <v>0</v>
      </c>
      <c r="I67" s="184">
        <v>6</v>
      </c>
      <c r="J67" s="184">
        <v>92</v>
      </c>
      <c r="K67" s="184">
        <v>20</v>
      </c>
      <c r="L67" s="184">
        <v>0</v>
      </c>
      <c r="M67" s="184">
        <v>0</v>
      </c>
      <c r="N67" s="184">
        <v>0</v>
      </c>
      <c r="O67" s="185">
        <f t="shared" si="2"/>
        <v>118</v>
      </c>
    </row>
    <row r="68" spans="1:15" x14ac:dyDescent="0.25">
      <c r="A68" s="175">
        <v>209</v>
      </c>
      <c r="B68" s="182">
        <v>6</v>
      </c>
      <c r="C68" s="183" t="s">
        <v>54</v>
      </c>
      <c r="D68" s="184">
        <v>0</v>
      </c>
      <c r="E68" s="184">
        <v>0</v>
      </c>
      <c r="F68" s="184">
        <v>0</v>
      </c>
      <c r="G68" s="184">
        <v>0</v>
      </c>
      <c r="H68" s="184">
        <v>11</v>
      </c>
      <c r="I68" s="184">
        <v>0</v>
      </c>
      <c r="J68" s="184">
        <v>0</v>
      </c>
      <c r="K68" s="184">
        <v>0</v>
      </c>
      <c r="L68" s="184">
        <v>0</v>
      </c>
      <c r="M68" s="184">
        <v>2</v>
      </c>
      <c r="N68" s="184">
        <v>14</v>
      </c>
      <c r="O68" s="185">
        <f t="shared" si="2"/>
        <v>27</v>
      </c>
    </row>
    <row r="69" spans="1:15" x14ac:dyDescent="0.25">
      <c r="A69" s="175">
        <v>216</v>
      </c>
      <c r="B69" s="182">
        <v>2</v>
      </c>
      <c r="C69" s="183" t="s">
        <v>86</v>
      </c>
      <c r="D69" s="184">
        <v>0</v>
      </c>
      <c r="E69" s="184">
        <v>0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f t="shared" si="2"/>
        <v>0</v>
      </c>
    </row>
    <row r="70" spans="1:15" x14ac:dyDescent="0.25">
      <c r="A70" s="175">
        <v>217</v>
      </c>
      <c r="B70" s="182">
        <v>5</v>
      </c>
      <c r="C70" s="183" t="s">
        <v>87</v>
      </c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5">
        <f t="shared" si="2"/>
        <v>0</v>
      </c>
    </row>
    <row r="71" spans="1:15" x14ac:dyDescent="0.25">
      <c r="A71" s="175">
        <v>223</v>
      </c>
      <c r="B71" s="182">
        <v>1</v>
      </c>
      <c r="C71" s="183" t="s">
        <v>88</v>
      </c>
      <c r="D71" s="184">
        <v>4</v>
      </c>
      <c r="E71" s="184">
        <v>1</v>
      </c>
      <c r="F71" s="184">
        <v>0</v>
      </c>
      <c r="G71" s="184">
        <v>0</v>
      </c>
      <c r="H71" s="184">
        <v>0</v>
      </c>
      <c r="I71" s="184">
        <v>0</v>
      </c>
      <c r="J71" s="184">
        <v>0</v>
      </c>
      <c r="K71" s="184">
        <v>0</v>
      </c>
      <c r="L71" s="184">
        <v>0</v>
      </c>
      <c r="M71" s="184">
        <v>0</v>
      </c>
      <c r="N71" s="184">
        <v>0</v>
      </c>
      <c r="O71" s="185">
        <f t="shared" si="2"/>
        <v>5</v>
      </c>
    </row>
    <row r="72" spans="1:15" x14ac:dyDescent="0.25">
      <c r="A72" s="175">
        <v>226</v>
      </c>
      <c r="B72" s="182">
        <v>5</v>
      </c>
      <c r="C72" s="183" t="s">
        <v>89</v>
      </c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5">
        <f t="shared" si="2"/>
        <v>0</v>
      </c>
    </row>
    <row r="73" spans="1:15" x14ac:dyDescent="0.25">
      <c r="A73" s="175">
        <v>242</v>
      </c>
      <c r="B73" s="182">
        <v>1</v>
      </c>
      <c r="C73" s="183" t="s">
        <v>90</v>
      </c>
      <c r="D73" s="184">
        <v>0</v>
      </c>
      <c r="E73" s="184">
        <v>3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5">
        <f t="shared" si="2"/>
        <v>3</v>
      </c>
    </row>
    <row r="74" spans="1:15" x14ac:dyDescent="0.25">
      <c r="A74" s="175">
        <v>253</v>
      </c>
      <c r="B74" s="182">
        <v>5</v>
      </c>
      <c r="C74" s="183" t="s">
        <v>91</v>
      </c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5">
        <f t="shared" si="2"/>
        <v>0</v>
      </c>
    </row>
    <row r="75" spans="1:15" x14ac:dyDescent="0.25">
      <c r="A75" s="175">
        <v>254</v>
      </c>
      <c r="B75" s="182">
        <v>5</v>
      </c>
      <c r="C75" s="183" t="s">
        <v>92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5">
        <f t="shared" si="2"/>
        <v>0</v>
      </c>
    </row>
    <row r="76" spans="1:15" x14ac:dyDescent="0.25">
      <c r="A76" s="175">
        <v>300.5</v>
      </c>
      <c r="B76" s="182">
        <v>5</v>
      </c>
      <c r="C76" s="183" t="s">
        <v>96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5">
        <f t="shared" si="2"/>
        <v>0</v>
      </c>
    </row>
    <row r="77" spans="1:15" x14ac:dyDescent="0.25">
      <c r="A77" s="175">
        <v>305</v>
      </c>
      <c r="B77" s="182">
        <v>6</v>
      </c>
      <c r="C77" s="183" t="s">
        <v>93</v>
      </c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5">
        <f t="shared" si="2"/>
        <v>0</v>
      </c>
    </row>
    <row r="78" spans="1:15" x14ac:dyDescent="0.25">
      <c r="A78" s="175">
        <v>308</v>
      </c>
      <c r="B78" s="182">
        <v>1</v>
      </c>
      <c r="C78" s="183" t="s">
        <v>94</v>
      </c>
      <c r="D78" s="184">
        <v>0</v>
      </c>
      <c r="E78" s="184">
        <v>21</v>
      </c>
      <c r="F78" s="184">
        <v>0</v>
      </c>
      <c r="G78" s="184">
        <v>26</v>
      </c>
      <c r="H78" s="184">
        <v>0</v>
      </c>
      <c r="I78" s="184">
        <v>1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5">
        <f t="shared" si="2"/>
        <v>48</v>
      </c>
    </row>
    <row r="79" spans="1:15" x14ac:dyDescent="0.25">
      <c r="A79" s="175">
        <v>311</v>
      </c>
      <c r="B79" s="182">
        <v>5</v>
      </c>
      <c r="C79" s="183" t="s">
        <v>95</v>
      </c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5">
        <f t="shared" si="2"/>
        <v>0</v>
      </c>
    </row>
    <row r="80" spans="1:15" x14ac:dyDescent="0.25">
      <c r="A80" s="175">
        <v>320</v>
      </c>
      <c r="B80" s="182">
        <v>5</v>
      </c>
      <c r="C80" s="183" t="s">
        <v>97</v>
      </c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5">
        <f t="shared" si="2"/>
        <v>0</v>
      </c>
    </row>
    <row r="81" spans="1:15" x14ac:dyDescent="0.25">
      <c r="A81" s="175">
        <v>327</v>
      </c>
      <c r="B81" s="182">
        <v>2</v>
      </c>
      <c r="C81" s="183" t="s">
        <v>98</v>
      </c>
      <c r="D81" s="184">
        <v>0</v>
      </c>
      <c r="E81" s="184">
        <v>180</v>
      </c>
      <c r="F81" s="184">
        <v>0</v>
      </c>
      <c r="G81" s="184">
        <v>0</v>
      </c>
      <c r="H81" s="184">
        <v>1</v>
      </c>
      <c r="I81" s="184">
        <v>0</v>
      </c>
      <c r="J81" s="184">
        <v>0</v>
      </c>
      <c r="K81" s="184">
        <v>0</v>
      </c>
      <c r="L81" s="184">
        <v>0</v>
      </c>
      <c r="M81" s="184">
        <v>0</v>
      </c>
      <c r="N81" s="184">
        <v>0</v>
      </c>
      <c r="O81" s="185">
        <f t="shared" si="2"/>
        <v>181</v>
      </c>
    </row>
    <row r="82" spans="1:15" x14ac:dyDescent="0.25">
      <c r="A82" s="175">
        <v>328</v>
      </c>
      <c r="B82" s="182">
        <v>2</v>
      </c>
      <c r="C82" s="183" t="s">
        <v>99</v>
      </c>
      <c r="D82" s="184">
        <v>0</v>
      </c>
      <c r="E82" s="184">
        <v>19</v>
      </c>
      <c r="F82" s="184">
        <v>0</v>
      </c>
      <c r="G82" s="184">
        <v>0</v>
      </c>
      <c r="H82" s="184">
        <v>0</v>
      </c>
      <c r="I82" s="184">
        <v>0</v>
      </c>
      <c r="J82" s="184">
        <v>0</v>
      </c>
      <c r="K82" s="184">
        <v>0</v>
      </c>
      <c r="L82" s="184">
        <v>0</v>
      </c>
      <c r="M82" s="184">
        <v>0</v>
      </c>
      <c r="N82" s="184">
        <v>0</v>
      </c>
      <c r="O82" s="185">
        <f t="shared" si="2"/>
        <v>19</v>
      </c>
    </row>
    <row r="83" spans="1:15" x14ac:dyDescent="0.25">
      <c r="A83" s="175">
        <v>329</v>
      </c>
      <c r="B83" s="182">
        <v>5</v>
      </c>
      <c r="C83" s="183" t="s">
        <v>100</v>
      </c>
      <c r="D83" s="184">
        <v>0</v>
      </c>
      <c r="E83" s="184">
        <v>3</v>
      </c>
      <c r="F83" s="184">
        <v>0</v>
      </c>
      <c r="G83" s="184">
        <v>0</v>
      </c>
      <c r="H83" s="184">
        <v>0</v>
      </c>
      <c r="I83" s="184">
        <v>0</v>
      </c>
      <c r="J83" s="184">
        <v>0</v>
      </c>
      <c r="K83" s="184">
        <v>0</v>
      </c>
      <c r="L83" s="184">
        <v>0</v>
      </c>
      <c r="M83" s="184">
        <v>0</v>
      </c>
      <c r="N83" s="184">
        <v>0</v>
      </c>
      <c r="O83" s="185">
        <f t="shared" si="2"/>
        <v>3</v>
      </c>
    </row>
    <row r="84" spans="1:15" x14ac:dyDescent="0.25">
      <c r="A84" s="175">
        <v>330</v>
      </c>
      <c r="B84" s="182">
        <v>5</v>
      </c>
      <c r="C84" s="183" t="s">
        <v>101</v>
      </c>
      <c r="D84" s="184">
        <v>0</v>
      </c>
      <c r="E84" s="184">
        <v>0</v>
      </c>
      <c r="F84" s="184">
        <v>2</v>
      </c>
      <c r="G84" s="184">
        <v>0</v>
      </c>
      <c r="H84" s="184">
        <v>0</v>
      </c>
      <c r="I84" s="184">
        <v>0</v>
      </c>
      <c r="J84" s="184">
        <v>0</v>
      </c>
      <c r="K84" s="184">
        <v>0</v>
      </c>
      <c r="L84" s="184">
        <v>0</v>
      </c>
      <c r="M84" s="184">
        <v>0</v>
      </c>
      <c r="N84" s="184">
        <v>0</v>
      </c>
      <c r="O84" s="185">
        <f t="shared" si="2"/>
        <v>2</v>
      </c>
    </row>
    <row r="85" spans="1:15" x14ac:dyDescent="0.25">
      <c r="A85" s="175">
        <v>336</v>
      </c>
      <c r="B85" s="182">
        <v>6</v>
      </c>
      <c r="C85" s="183" t="s">
        <v>104</v>
      </c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5">
        <f t="shared" si="2"/>
        <v>0</v>
      </c>
    </row>
    <row r="86" spans="1:15" x14ac:dyDescent="0.25">
      <c r="A86" s="175">
        <v>337</v>
      </c>
      <c r="B86" s="182">
        <v>5</v>
      </c>
      <c r="C86" s="183" t="s">
        <v>105</v>
      </c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5">
        <f t="shared" si="2"/>
        <v>0</v>
      </c>
    </row>
    <row r="87" spans="1:15" x14ac:dyDescent="0.25">
      <c r="A87" s="175">
        <v>384</v>
      </c>
      <c r="B87" s="182">
        <v>1</v>
      </c>
      <c r="C87" s="183" t="s">
        <v>106</v>
      </c>
      <c r="D87" s="184">
        <v>0</v>
      </c>
      <c r="E87" s="184">
        <v>66</v>
      </c>
      <c r="F87" s="184">
        <v>35</v>
      </c>
      <c r="G87" s="184">
        <v>0</v>
      </c>
      <c r="H87" s="184">
        <v>116</v>
      </c>
      <c r="I87" s="184">
        <v>266</v>
      </c>
      <c r="J87" s="184">
        <v>14</v>
      </c>
      <c r="K87" s="184">
        <v>137</v>
      </c>
      <c r="L87" s="184">
        <v>0</v>
      </c>
      <c r="M87" s="184">
        <v>0</v>
      </c>
      <c r="N87" s="184">
        <v>0</v>
      </c>
      <c r="O87" s="185">
        <f t="shared" si="2"/>
        <v>634</v>
      </c>
    </row>
    <row r="88" spans="1:15" x14ac:dyDescent="0.25">
      <c r="A88" s="175">
        <v>389</v>
      </c>
      <c r="B88" s="182">
        <v>3</v>
      </c>
      <c r="C88" s="183" t="s">
        <v>107</v>
      </c>
      <c r="D88" s="184">
        <v>38</v>
      </c>
      <c r="E88" s="184">
        <v>2</v>
      </c>
      <c r="F88" s="184">
        <v>3</v>
      </c>
      <c r="G88" s="184">
        <v>31</v>
      </c>
      <c r="H88" s="184">
        <v>12</v>
      </c>
      <c r="I88" s="184">
        <v>42</v>
      </c>
      <c r="J88" s="184">
        <v>35</v>
      </c>
      <c r="K88" s="184">
        <v>36</v>
      </c>
      <c r="L88" s="184">
        <v>0</v>
      </c>
      <c r="M88" s="184">
        <v>0</v>
      </c>
      <c r="N88" s="184">
        <v>2</v>
      </c>
      <c r="O88" s="185">
        <f t="shared" si="2"/>
        <v>201</v>
      </c>
    </row>
    <row r="89" spans="1:15" x14ac:dyDescent="0.25">
      <c r="A89" s="175">
        <v>394</v>
      </c>
      <c r="B89" s="182">
        <v>2</v>
      </c>
      <c r="C89" s="183" t="s">
        <v>108</v>
      </c>
      <c r="D89" s="184">
        <v>0</v>
      </c>
      <c r="E89" s="184">
        <v>0</v>
      </c>
      <c r="F89" s="184">
        <v>1</v>
      </c>
      <c r="G89" s="184">
        <v>23</v>
      </c>
      <c r="H89" s="184">
        <v>0</v>
      </c>
      <c r="I89" s="184">
        <v>0</v>
      </c>
      <c r="J89" s="184">
        <v>6</v>
      </c>
      <c r="K89" s="184">
        <v>0</v>
      </c>
      <c r="L89" s="184">
        <v>0</v>
      </c>
      <c r="M89" s="184">
        <v>0</v>
      </c>
      <c r="N89" s="184">
        <v>0</v>
      </c>
      <c r="O89" s="185">
        <f t="shared" si="2"/>
        <v>30</v>
      </c>
    </row>
    <row r="90" spans="1:15" x14ac:dyDescent="0.25">
      <c r="A90" s="175">
        <v>418</v>
      </c>
      <c r="B90" s="182">
        <v>3</v>
      </c>
      <c r="C90" s="183" t="s">
        <v>109</v>
      </c>
      <c r="D90" s="184">
        <v>0</v>
      </c>
      <c r="E90" s="184">
        <v>3</v>
      </c>
      <c r="F90" s="184">
        <v>0</v>
      </c>
      <c r="G90" s="184">
        <v>0</v>
      </c>
      <c r="H90" s="184">
        <v>3</v>
      </c>
      <c r="I90" s="184">
        <v>1</v>
      </c>
      <c r="J90" s="184">
        <v>0</v>
      </c>
      <c r="K90" s="184">
        <v>0</v>
      </c>
      <c r="L90" s="184">
        <v>0</v>
      </c>
      <c r="M90" s="184">
        <v>0</v>
      </c>
      <c r="N90" s="184">
        <v>0</v>
      </c>
      <c r="O90" s="185">
        <f t="shared" si="2"/>
        <v>7</v>
      </c>
    </row>
    <row r="91" spans="1:15" x14ac:dyDescent="0.25">
      <c r="A91" s="175">
        <v>422</v>
      </c>
      <c r="B91" s="182">
        <v>1</v>
      </c>
      <c r="C91" s="183" t="s">
        <v>110</v>
      </c>
      <c r="D91" s="184">
        <v>0</v>
      </c>
      <c r="E91" s="184">
        <v>1</v>
      </c>
      <c r="F91" s="184">
        <v>2</v>
      </c>
      <c r="G91" s="184">
        <v>0</v>
      </c>
      <c r="H91" s="184">
        <v>0</v>
      </c>
      <c r="I91" s="184">
        <v>0</v>
      </c>
      <c r="J91" s="184">
        <v>3</v>
      </c>
      <c r="K91" s="184">
        <v>0</v>
      </c>
      <c r="L91" s="184">
        <v>0</v>
      </c>
      <c r="M91" s="184">
        <v>0</v>
      </c>
      <c r="N91" s="184">
        <v>0</v>
      </c>
      <c r="O91" s="185">
        <f t="shared" si="2"/>
        <v>6</v>
      </c>
    </row>
    <row r="92" spans="1:15" x14ac:dyDescent="0.25">
      <c r="A92" s="175">
        <v>424</v>
      </c>
      <c r="B92" s="182">
        <v>1</v>
      </c>
      <c r="C92" s="183" t="s">
        <v>111</v>
      </c>
      <c r="D92" s="184">
        <v>0</v>
      </c>
      <c r="E92" s="184">
        <v>0</v>
      </c>
      <c r="F92" s="184">
        <v>0</v>
      </c>
      <c r="G92" s="184">
        <v>0</v>
      </c>
      <c r="H92" s="184">
        <v>2</v>
      </c>
      <c r="I92" s="184">
        <v>0</v>
      </c>
      <c r="J92" s="184">
        <v>1</v>
      </c>
      <c r="K92" s="184">
        <v>0</v>
      </c>
      <c r="L92" s="184">
        <v>0</v>
      </c>
      <c r="M92" s="184">
        <v>0</v>
      </c>
      <c r="N92" s="184">
        <v>0</v>
      </c>
      <c r="O92" s="185">
        <f t="shared" si="2"/>
        <v>3</v>
      </c>
    </row>
    <row r="93" spans="1:15" x14ac:dyDescent="0.25">
      <c r="A93" s="175">
        <v>427</v>
      </c>
      <c r="B93" s="182">
        <v>3</v>
      </c>
      <c r="C93" s="183" t="s">
        <v>112</v>
      </c>
      <c r="D93" s="184">
        <v>0</v>
      </c>
      <c r="E93" s="184">
        <v>0</v>
      </c>
      <c r="F93" s="184">
        <v>1</v>
      </c>
      <c r="G93" s="184">
        <v>0</v>
      </c>
      <c r="H93" s="184">
        <v>0</v>
      </c>
      <c r="I93" s="184">
        <v>0</v>
      </c>
      <c r="J93" s="184">
        <v>2</v>
      </c>
      <c r="K93" s="184">
        <v>0</v>
      </c>
      <c r="L93" s="184">
        <v>0</v>
      </c>
      <c r="M93" s="184">
        <v>0</v>
      </c>
      <c r="N93" s="184">
        <v>0</v>
      </c>
      <c r="O93" s="185">
        <f t="shared" si="2"/>
        <v>3</v>
      </c>
    </row>
    <row r="94" spans="1:15" x14ac:dyDescent="0.25">
      <c r="A94" s="175">
        <v>435</v>
      </c>
      <c r="B94" s="182">
        <v>5</v>
      </c>
      <c r="C94" s="183" t="s">
        <v>113</v>
      </c>
      <c r="D94" s="184">
        <v>0</v>
      </c>
      <c r="E94" s="184">
        <v>1</v>
      </c>
      <c r="F94" s="184">
        <v>0</v>
      </c>
      <c r="G94" s="184">
        <v>0</v>
      </c>
      <c r="H94" s="184">
        <v>0</v>
      </c>
      <c r="I94" s="184">
        <v>0</v>
      </c>
      <c r="J94" s="184">
        <v>0</v>
      </c>
      <c r="K94" s="184">
        <v>0</v>
      </c>
      <c r="L94" s="184">
        <v>0</v>
      </c>
      <c r="M94" s="184">
        <v>0</v>
      </c>
      <c r="N94" s="184">
        <v>0</v>
      </c>
      <c r="O94" s="185">
        <f t="shared" si="2"/>
        <v>1</v>
      </c>
    </row>
    <row r="95" spans="1:15" x14ac:dyDescent="0.25">
      <c r="A95" s="175">
        <v>436</v>
      </c>
      <c r="B95" s="182">
        <v>4</v>
      </c>
      <c r="C95" s="183" t="s">
        <v>114</v>
      </c>
      <c r="D95" s="184">
        <v>0</v>
      </c>
      <c r="E95" s="184">
        <v>0</v>
      </c>
      <c r="F95" s="184">
        <v>0</v>
      </c>
      <c r="G95" s="184">
        <v>0</v>
      </c>
      <c r="H95" s="184">
        <v>0</v>
      </c>
      <c r="I95" s="184">
        <v>0</v>
      </c>
      <c r="J95" s="184">
        <v>0</v>
      </c>
      <c r="K95" s="184">
        <v>0</v>
      </c>
      <c r="L95" s="184">
        <v>0</v>
      </c>
      <c r="M95" s="184">
        <v>0</v>
      </c>
      <c r="N95" s="184">
        <v>0</v>
      </c>
      <c r="O95" s="185">
        <f t="shared" si="2"/>
        <v>0</v>
      </c>
    </row>
    <row r="96" spans="1:15" x14ac:dyDescent="0.25">
      <c r="A96" s="175">
        <v>438</v>
      </c>
      <c r="B96" s="182">
        <v>3</v>
      </c>
      <c r="C96" s="183" t="s">
        <v>115</v>
      </c>
      <c r="D96" s="184">
        <v>0</v>
      </c>
      <c r="E96" s="184">
        <v>0</v>
      </c>
      <c r="F96" s="184">
        <v>0</v>
      </c>
      <c r="G96" s="184">
        <v>0</v>
      </c>
      <c r="H96" s="184">
        <v>0</v>
      </c>
      <c r="I96" s="184">
        <v>0</v>
      </c>
      <c r="J96" s="184">
        <v>1</v>
      </c>
      <c r="K96" s="184">
        <v>0</v>
      </c>
      <c r="L96" s="184">
        <v>0</v>
      </c>
      <c r="M96" s="184">
        <v>0</v>
      </c>
      <c r="N96" s="184">
        <v>0</v>
      </c>
      <c r="O96" s="185">
        <f t="shared" si="2"/>
        <v>1</v>
      </c>
    </row>
    <row r="97" spans="1:15" x14ac:dyDescent="0.25">
      <c r="A97" s="175">
        <v>482</v>
      </c>
      <c r="B97" s="182">
        <v>1</v>
      </c>
      <c r="C97" s="183" t="s">
        <v>117</v>
      </c>
      <c r="D97" s="184">
        <v>1</v>
      </c>
      <c r="E97" s="184">
        <v>4</v>
      </c>
      <c r="F97" s="184">
        <v>0</v>
      </c>
      <c r="G97" s="184">
        <v>0</v>
      </c>
      <c r="H97" s="184">
        <v>0</v>
      </c>
      <c r="I97" s="184">
        <v>0</v>
      </c>
      <c r="J97" s="184">
        <v>1</v>
      </c>
      <c r="K97" s="184">
        <v>0</v>
      </c>
      <c r="L97" s="184">
        <v>0</v>
      </c>
      <c r="M97" s="184">
        <v>4</v>
      </c>
      <c r="N97" s="184">
        <v>0</v>
      </c>
      <c r="O97" s="185">
        <f t="shared" si="2"/>
        <v>10</v>
      </c>
    </row>
    <row r="98" spans="1:15" x14ac:dyDescent="0.25">
      <c r="A98" s="175">
        <v>492</v>
      </c>
      <c r="B98" s="182">
        <v>5</v>
      </c>
      <c r="C98" s="183" t="s">
        <v>119</v>
      </c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5">
        <f t="shared" ref="O98:O129" si="3">SUM(D98:N98)</f>
        <v>0</v>
      </c>
    </row>
    <row r="99" spans="1:15" x14ac:dyDescent="0.25">
      <c r="A99" s="175">
        <v>498</v>
      </c>
      <c r="B99" s="182">
        <v>1</v>
      </c>
      <c r="C99" s="183" t="s">
        <v>121</v>
      </c>
      <c r="D99" s="184">
        <v>2</v>
      </c>
      <c r="E99" s="184">
        <v>0</v>
      </c>
      <c r="F99" s="184">
        <v>1</v>
      </c>
      <c r="G99" s="184">
        <v>0</v>
      </c>
      <c r="H99" s="184">
        <v>0</v>
      </c>
      <c r="I99" s="184">
        <v>4</v>
      </c>
      <c r="J99" s="184">
        <v>3</v>
      </c>
      <c r="K99" s="184">
        <v>0</v>
      </c>
      <c r="L99" s="184">
        <v>1</v>
      </c>
      <c r="M99" s="184">
        <v>0</v>
      </c>
      <c r="N99" s="184">
        <v>2</v>
      </c>
      <c r="O99" s="185">
        <f t="shared" si="3"/>
        <v>13</v>
      </c>
    </row>
    <row r="100" spans="1:15" x14ac:dyDescent="0.25">
      <c r="A100" s="175">
        <v>499</v>
      </c>
      <c r="B100" s="182">
        <v>2</v>
      </c>
      <c r="C100" s="183" t="s">
        <v>122</v>
      </c>
      <c r="D100" s="184">
        <v>0</v>
      </c>
      <c r="E100" s="184">
        <v>0</v>
      </c>
      <c r="F100" s="184">
        <v>0</v>
      </c>
      <c r="G100" s="184">
        <v>0</v>
      </c>
      <c r="H100" s="184">
        <v>0</v>
      </c>
      <c r="I100" s="184">
        <v>0</v>
      </c>
      <c r="J100" s="184">
        <v>0</v>
      </c>
      <c r="K100" s="184">
        <v>0</v>
      </c>
      <c r="L100" s="184">
        <v>1</v>
      </c>
      <c r="M100" s="184">
        <v>0</v>
      </c>
      <c r="N100" s="184">
        <v>0</v>
      </c>
      <c r="O100" s="185">
        <f t="shared" si="3"/>
        <v>1</v>
      </c>
    </row>
    <row r="101" spans="1:15" x14ac:dyDescent="0.25">
      <c r="A101" s="175">
        <v>505</v>
      </c>
      <c r="B101" s="182">
        <v>1</v>
      </c>
      <c r="C101" s="183" t="s">
        <v>123</v>
      </c>
      <c r="D101" s="184">
        <v>6</v>
      </c>
      <c r="E101" s="184">
        <v>6</v>
      </c>
      <c r="F101" s="184">
        <v>19</v>
      </c>
      <c r="G101" s="184">
        <v>7</v>
      </c>
      <c r="H101" s="184">
        <v>4</v>
      </c>
      <c r="I101" s="184">
        <v>4</v>
      </c>
      <c r="J101" s="184">
        <v>25</v>
      </c>
      <c r="K101" s="184">
        <v>7</v>
      </c>
      <c r="L101" s="184">
        <v>4</v>
      </c>
      <c r="M101" s="184">
        <v>8</v>
      </c>
      <c r="N101" s="184">
        <v>6</v>
      </c>
      <c r="O101" s="185">
        <f t="shared" si="3"/>
        <v>96</v>
      </c>
    </row>
    <row r="102" spans="1:15" x14ac:dyDescent="0.25">
      <c r="A102" s="175">
        <v>551</v>
      </c>
      <c r="B102" s="182">
        <v>1</v>
      </c>
      <c r="C102" s="183" t="s">
        <v>137</v>
      </c>
      <c r="D102" s="184">
        <v>0</v>
      </c>
      <c r="E102" s="184">
        <v>0</v>
      </c>
      <c r="F102" s="184">
        <v>0</v>
      </c>
      <c r="G102" s="184">
        <v>0</v>
      </c>
      <c r="H102" s="184">
        <v>32</v>
      </c>
      <c r="I102" s="184">
        <v>0</v>
      </c>
      <c r="J102" s="184">
        <v>0</v>
      </c>
      <c r="K102" s="184">
        <v>30</v>
      </c>
      <c r="L102" s="184">
        <v>0</v>
      </c>
      <c r="M102" s="184">
        <v>0</v>
      </c>
      <c r="N102" s="184">
        <v>0</v>
      </c>
      <c r="O102" s="185">
        <f t="shared" si="3"/>
        <v>62</v>
      </c>
    </row>
    <row r="103" spans="1:15" x14ac:dyDescent="0.25">
      <c r="A103" s="175">
        <v>567</v>
      </c>
      <c r="B103" s="182">
        <v>2</v>
      </c>
      <c r="C103" s="183" t="s">
        <v>130</v>
      </c>
      <c r="D103" s="184">
        <v>0</v>
      </c>
      <c r="E103" s="184">
        <v>0</v>
      </c>
      <c r="F103" s="184">
        <v>0</v>
      </c>
      <c r="G103" s="184">
        <v>0</v>
      </c>
      <c r="H103" s="184">
        <v>0</v>
      </c>
      <c r="I103" s="184">
        <v>0</v>
      </c>
      <c r="J103" s="184">
        <v>0</v>
      </c>
      <c r="K103" s="184">
        <v>0</v>
      </c>
      <c r="L103" s="184">
        <v>0</v>
      </c>
      <c r="M103" s="184">
        <v>0</v>
      </c>
      <c r="N103" s="184">
        <v>0</v>
      </c>
      <c r="O103" s="185">
        <f t="shared" si="3"/>
        <v>0</v>
      </c>
    </row>
    <row r="104" spans="1:15" x14ac:dyDescent="0.25">
      <c r="A104" s="175">
        <v>568</v>
      </c>
      <c r="B104" s="182">
        <v>5</v>
      </c>
      <c r="C104" s="183" t="s">
        <v>131</v>
      </c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5">
        <f t="shared" si="3"/>
        <v>0</v>
      </c>
    </row>
    <row r="105" spans="1:15" x14ac:dyDescent="0.25">
      <c r="A105" s="175">
        <v>571</v>
      </c>
      <c r="B105" s="182">
        <v>5</v>
      </c>
      <c r="C105" s="183" t="s">
        <v>132</v>
      </c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5">
        <f t="shared" si="3"/>
        <v>0</v>
      </c>
    </row>
    <row r="106" spans="1:15" x14ac:dyDescent="0.25">
      <c r="A106" s="175">
        <v>574</v>
      </c>
      <c r="B106" s="182">
        <v>4</v>
      </c>
      <c r="C106" s="183" t="s">
        <v>133</v>
      </c>
      <c r="D106" s="184">
        <v>0</v>
      </c>
      <c r="E106" s="184">
        <v>0</v>
      </c>
      <c r="F106" s="184">
        <v>0</v>
      </c>
      <c r="G106" s="184">
        <v>0</v>
      </c>
      <c r="H106" s="184">
        <v>0</v>
      </c>
      <c r="I106" s="184">
        <v>0</v>
      </c>
      <c r="J106" s="184">
        <v>0</v>
      </c>
      <c r="K106" s="184">
        <v>0</v>
      </c>
      <c r="L106" s="184">
        <v>0</v>
      </c>
      <c r="M106" s="184">
        <v>0</v>
      </c>
      <c r="N106" s="184">
        <v>0</v>
      </c>
      <c r="O106" s="185">
        <f t="shared" si="3"/>
        <v>0</v>
      </c>
    </row>
    <row r="107" spans="1:15" x14ac:dyDescent="0.25">
      <c r="A107" s="175">
        <v>575</v>
      </c>
      <c r="B107" s="182">
        <v>1</v>
      </c>
      <c r="C107" s="183" t="s">
        <v>134</v>
      </c>
      <c r="D107" s="184">
        <v>45</v>
      </c>
      <c r="E107" s="184">
        <v>76</v>
      </c>
      <c r="F107" s="184">
        <v>44</v>
      </c>
      <c r="G107" s="184">
        <v>31</v>
      </c>
      <c r="H107" s="184">
        <v>30</v>
      </c>
      <c r="I107" s="184">
        <v>17</v>
      </c>
      <c r="J107" s="184">
        <v>92</v>
      </c>
      <c r="K107" s="184">
        <v>31</v>
      </c>
      <c r="L107" s="184">
        <v>15</v>
      </c>
      <c r="M107" s="184">
        <v>14</v>
      </c>
      <c r="N107" s="184">
        <v>2</v>
      </c>
      <c r="O107" s="185">
        <f t="shared" si="3"/>
        <v>397</v>
      </c>
    </row>
    <row r="108" spans="1:15" x14ac:dyDescent="0.25">
      <c r="A108" s="175">
        <v>578</v>
      </c>
      <c r="B108" s="182">
        <v>1</v>
      </c>
      <c r="C108" s="183" t="s">
        <v>135</v>
      </c>
      <c r="D108" s="184">
        <v>4</v>
      </c>
      <c r="E108" s="184">
        <v>52</v>
      </c>
      <c r="F108" s="184">
        <v>57</v>
      </c>
      <c r="G108" s="184">
        <v>5</v>
      </c>
      <c r="H108" s="184">
        <v>3</v>
      </c>
      <c r="I108" s="184">
        <v>0</v>
      </c>
      <c r="J108" s="184">
        <v>5</v>
      </c>
      <c r="K108" s="184">
        <v>0</v>
      </c>
      <c r="L108" s="184">
        <v>0</v>
      </c>
      <c r="M108" s="184">
        <v>4</v>
      </c>
      <c r="N108" s="184">
        <v>8</v>
      </c>
      <c r="O108" s="185">
        <f t="shared" si="3"/>
        <v>138</v>
      </c>
    </row>
    <row r="109" spans="1:15" x14ac:dyDescent="0.25">
      <c r="A109" s="175">
        <v>583</v>
      </c>
      <c r="B109" s="182">
        <v>2</v>
      </c>
      <c r="C109" s="183" t="s">
        <v>136</v>
      </c>
      <c r="D109" s="184">
        <v>0</v>
      </c>
      <c r="E109" s="184">
        <v>9</v>
      </c>
      <c r="F109" s="184">
        <v>6</v>
      </c>
      <c r="G109" s="184">
        <v>0</v>
      </c>
      <c r="H109" s="184">
        <v>1</v>
      </c>
      <c r="I109" s="184">
        <v>4</v>
      </c>
      <c r="J109" s="184">
        <v>3</v>
      </c>
      <c r="K109" s="184">
        <v>1</v>
      </c>
      <c r="L109" s="184">
        <v>3</v>
      </c>
      <c r="M109" s="184">
        <v>0</v>
      </c>
      <c r="N109" s="184">
        <v>0</v>
      </c>
      <c r="O109" s="185">
        <f t="shared" si="3"/>
        <v>27</v>
      </c>
    </row>
    <row r="110" spans="1:15" x14ac:dyDescent="0.25">
      <c r="A110" s="175">
        <v>584</v>
      </c>
      <c r="B110" s="182">
        <v>1</v>
      </c>
      <c r="C110" s="183" t="s">
        <v>138</v>
      </c>
      <c r="D110" s="184">
        <v>6</v>
      </c>
      <c r="E110" s="184">
        <v>6</v>
      </c>
      <c r="F110" s="184">
        <v>20</v>
      </c>
      <c r="G110" s="184">
        <v>10</v>
      </c>
      <c r="H110" s="184">
        <v>14</v>
      </c>
      <c r="I110" s="184">
        <v>16</v>
      </c>
      <c r="J110" s="184">
        <v>46</v>
      </c>
      <c r="K110" s="184">
        <v>5</v>
      </c>
      <c r="L110" s="184">
        <v>7</v>
      </c>
      <c r="M110" s="184">
        <v>15</v>
      </c>
      <c r="N110" s="184">
        <v>14</v>
      </c>
      <c r="O110" s="185">
        <f t="shared" si="3"/>
        <v>159</v>
      </c>
    </row>
    <row r="111" spans="1:15" x14ac:dyDescent="0.25">
      <c r="A111" s="175">
        <v>587</v>
      </c>
      <c r="B111" s="182">
        <v>1</v>
      </c>
      <c r="C111" s="183" t="s">
        <v>139</v>
      </c>
      <c r="D111" s="184">
        <v>0</v>
      </c>
      <c r="E111" s="184">
        <v>0</v>
      </c>
      <c r="F111" s="184">
        <v>4</v>
      </c>
      <c r="G111" s="184">
        <v>0</v>
      </c>
      <c r="H111" s="184">
        <v>0</v>
      </c>
      <c r="I111" s="184">
        <v>0</v>
      </c>
      <c r="J111" s="184">
        <v>3</v>
      </c>
      <c r="K111" s="184">
        <v>0</v>
      </c>
      <c r="L111" s="184">
        <v>6</v>
      </c>
      <c r="M111" s="184">
        <v>0</v>
      </c>
      <c r="N111" s="184">
        <v>2</v>
      </c>
      <c r="O111" s="185">
        <f t="shared" si="3"/>
        <v>15</v>
      </c>
    </row>
    <row r="112" spans="1:15" x14ac:dyDescent="0.25">
      <c r="A112" s="175">
        <v>596</v>
      </c>
      <c r="B112" s="182">
        <v>5</v>
      </c>
      <c r="C112" s="183" t="s">
        <v>140</v>
      </c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5">
        <f t="shared" si="3"/>
        <v>0</v>
      </c>
    </row>
    <row r="113" spans="1:15" x14ac:dyDescent="0.25">
      <c r="A113" s="175">
        <v>597</v>
      </c>
      <c r="B113" s="182">
        <v>1</v>
      </c>
      <c r="C113" s="183" t="s">
        <v>141</v>
      </c>
      <c r="D113" s="184">
        <v>0</v>
      </c>
      <c r="E113" s="184">
        <v>0</v>
      </c>
      <c r="F113" s="184">
        <v>2</v>
      </c>
      <c r="G113" s="184">
        <v>0</v>
      </c>
      <c r="H113" s="184">
        <v>0</v>
      </c>
      <c r="I113" s="184">
        <v>0</v>
      </c>
      <c r="J113" s="184">
        <v>7</v>
      </c>
      <c r="K113" s="184">
        <v>0</v>
      </c>
      <c r="L113" s="184">
        <v>1</v>
      </c>
      <c r="M113" s="184">
        <v>1</v>
      </c>
      <c r="N113" s="184">
        <v>0</v>
      </c>
      <c r="O113" s="185">
        <f t="shared" si="3"/>
        <v>11</v>
      </c>
    </row>
    <row r="114" spans="1:15" x14ac:dyDescent="0.25">
      <c r="A114" s="175">
        <v>598</v>
      </c>
      <c r="B114" s="182">
        <v>5</v>
      </c>
      <c r="C114" s="183" t="s">
        <v>142</v>
      </c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5">
        <f t="shared" si="3"/>
        <v>0</v>
      </c>
    </row>
    <row r="115" spans="1:15" x14ac:dyDescent="0.25">
      <c r="A115" s="175">
        <v>601</v>
      </c>
      <c r="B115" s="182">
        <v>2</v>
      </c>
      <c r="C115" s="183" t="s">
        <v>143</v>
      </c>
      <c r="D115" s="184">
        <v>0</v>
      </c>
      <c r="E115" s="184">
        <v>0</v>
      </c>
      <c r="F115" s="184">
        <v>4</v>
      </c>
      <c r="G115" s="184">
        <v>0</v>
      </c>
      <c r="H115" s="184">
        <v>0</v>
      </c>
      <c r="I115" s="184">
        <v>1</v>
      </c>
      <c r="J115" s="184">
        <v>2</v>
      </c>
      <c r="K115" s="184">
        <v>0</v>
      </c>
      <c r="L115" s="184">
        <v>0</v>
      </c>
      <c r="M115" s="184">
        <v>1</v>
      </c>
      <c r="N115" s="184">
        <v>0</v>
      </c>
      <c r="O115" s="185">
        <f t="shared" si="3"/>
        <v>8</v>
      </c>
    </row>
    <row r="116" spans="1:15" x14ac:dyDescent="0.25">
      <c r="A116" s="175">
        <v>605</v>
      </c>
      <c r="B116" s="182">
        <v>3</v>
      </c>
      <c r="C116" s="183" t="s">
        <v>144</v>
      </c>
      <c r="D116" s="184">
        <v>0</v>
      </c>
      <c r="E116" s="184">
        <v>0</v>
      </c>
      <c r="F116" s="184">
        <v>4</v>
      </c>
      <c r="G116" s="184">
        <v>0</v>
      </c>
      <c r="H116" s="184">
        <v>0</v>
      </c>
      <c r="I116" s="184">
        <v>0</v>
      </c>
      <c r="J116" s="184">
        <v>3</v>
      </c>
      <c r="K116" s="184">
        <v>0</v>
      </c>
      <c r="L116" s="184">
        <v>3</v>
      </c>
      <c r="M116" s="184">
        <v>0</v>
      </c>
      <c r="N116" s="184">
        <v>0</v>
      </c>
      <c r="O116" s="185">
        <f t="shared" si="3"/>
        <v>10</v>
      </c>
    </row>
    <row r="117" spans="1:15" x14ac:dyDescent="0.25">
      <c r="A117" s="175">
        <v>608</v>
      </c>
      <c r="B117" s="182">
        <v>5</v>
      </c>
      <c r="C117" s="183" t="s">
        <v>145</v>
      </c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5">
        <f t="shared" si="3"/>
        <v>0</v>
      </c>
    </row>
    <row r="118" spans="1:15" x14ac:dyDescent="0.25">
      <c r="A118" s="175">
        <v>609</v>
      </c>
      <c r="B118" s="182">
        <v>4</v>
      </c>
      <c r="C118" s="183" t="s">
        <v>146</v>
      </c>
      <c r="D118" s="184">
        <v>0</v>
      </c>
      <c r="E118" s="184">
        <v>0</v>
      </c>
      <c r="F118" s="184">
        <v>0</v>
      </c>
      <c r="G118" s="184">
        <v>0</v>
      </c>
      <c r="H118" s="184">
        <v>0</v>
      </c>
      <c r="I118" s="184">
        <v>0</v>
      </c>
      <c r="J118" s="184">
        <v>0</v>
      </c>
      <c r="K118" s="184">
        <v>0</v>
      </c>
      <c r="L118" s="184">
        <v>0</v>
      </c>
      <c r="M118" s="184">
        <v>2</v>
      </c>
      <c r="N118" s="184">
        <v>0</v>
      </c>
      <c r="O118" s="185">
        <f t="shared" si="3"/>
        <v>2</v>
      </c>
    </row>
    <row r="119" spans="1:15" x14ac:dyDescent="0.25">
      <c r="A119" s="175">
        <v>611</v>
      </c>
      <c r="B119" s="182">
        <v>1</v>
      </c>
      <c r="C119" s="183" t="s">
        <v>148</v>
      </c>
      <c r="D119" s="184">
        <v>0</v>
      </c>
      <c r="E119" s="184">
        <v>1</v>
      </c>
      <c r="F119" s="184">
        <v>0</v>
      </c>
      <c r="G119" s="184">
        <v>0</v>
      </c>
      <c r="H119" s="184">
        <v>1</v>
      </c>
      <c r="I119" s="184">
        <v>0</v>
      </c>
      <c r="J119" s="184">
        <v>0</v>
      </c>
      <c r="K119" s="184">
        <v>0</v>
      </c>
      <c r="L119" s="184">
        <v>0</v>
      </c>
      <c r="M119" s="184">
        <v>0</v>
      </c>
      <c r="N119" s="184">
        <v>0</v>
      </c>
      <c r="O119" s="185">
        <f t="shared" si="3"/>
        <v>2</v>
      </c>
    </row>
    <row r="120" spans="1:15" x14ac:dyDescent="0.25">
      <c r="A120" s="175">
        <v>612</v>
      </c>
      <c r="B120" s="182">
        <v>1</v>
      </c>
      <c r="C120" s="183" t="s">
        <v>149</v>
      </c>
      <c r="D120" s="184">
        <v>0</v>
      </c>
      <c r="E120" s="184">
        <v>0</v>
      </c>
      <c r="F120" s="184">
        <v>1</v>
      </c>
      <c r="G120" s="184">
        <v>0</v>
      </c>
      <c r="H120" s="184">
        <v>0</v>
      </c>
      <c r="I120" s="184">
        <v>0</v>
      </c>
      <c r="J120" s="184">
        <v>1</v>
      </c>
      <c r="K120" s="184">
        <v>0</v>
      </c>
      <c r="L120" s="184">
        <v>0</v>
      </c>
      <c r="M120" s="184">
        <v>6</v>
      </c>
      <c r="N120" s="184">
        <v>0</v>
      </c>
      <c r="O120" s="185">
        <f t="shared" si="3"/>
        <v>8</v>
      </c>
    </row>
    <row r="121" spans="1:15" x14ac:dyDescent="0.25">
      <c r="A121" s="175">
        <v>618</v>
      </c>
      <c r="B121" s="182">
        <v>3</v>
      </c>
      <c r="C121" s="183" t="s">
        <v>150</v>
      </c>
      <c r="D121" s="184">
        <v>0</v>
      </c>
      <c r="E121" s="184">
        <v>0</v>
      </c>
      <c r="F121" s="184">
        <v>0</v>
      </c>
      <c r="G121" s="184">
        <v>0</v>
      </c>
      <c r="H121" s="184">
        <v>0</v>
      </c>
      <c r="I121" s="184">
        <v>0</v>
      </c>
      <c r="J121" s="184">
        <v>0</v>
      </c>
      <c r="K121" s="184">
        <v>0</v>
      </c>
      <c r="L121" s="184">
        <v>12</v>
      </c>
      <c r="M121" s="184">
        <v>0</v>
      </c>
      <c r="N121" s="184">
        <v>0</v>
      </c>
      <c r="O121" s="185">
        <f t="shared" si="3"/>
        <v>12</v>
      </c>
    </row>
    <row r="122" spans="1:15" x14ac:dyDescent="0.25">
      <c r="A122" s="175">
        <v>619</v>
      </c>
      <c r="B122" s="182">
        <v>2</v>
      </c>
      <c r="C122" s="183" t="s">
        <v>151</v>
      </c>
      <c r="D122" s="184">
        <v>0</v>
      </c>
      <c r="E122" s="184">
        <v>0</v>
      </c>
      <c r="F122" s="184">
        <v>1</v>
      </c>
      <c r="G122" s="184">
        <v>0</v>
      </c>
      <c r="H122" s="184">
        <v>0</v>
      </c>
      <c r="I122" s="184">
        <v>0</v>
      </c>
      <c r="J122" s="184">
        <v>3</v>
      </c>
      <c r="K122" s="184">
        <v>0</v>
      </c>
      <c r="L122" s="184">
        <v>0</v>
      </c>
      <c r="M122" s="184">
        <v>0</v>
      </c>
      <c r="N122" s="184">
        <v>0</v>
      </c>
      <c r="O122" s="185">
        <f t="shared" si="3"/>
        <v>4</v>
      </c>
    </row>
    <row r="123" spans="1:15" x14ac:dyDescent="0.25">
      <c r="A123" s="175">
        <v>635</v>
      </c>
      <c r="B123" s="182">
        <v>5</v>
      </c>
      <c r="C123" s="183" t="s">
        <v>152</v>
      </c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5">
        <f t="shared" si="3"/>
        <v>0</v>
      </c>
    </row>
    <row r="124" spans="1:15" x14ac:dyDescent="0.25">
      <c r="A124" s="175">
        <v>637</v>
      </c>
      <c r="B124" s="182">
        <v>5</v>
      </c>
      <c r="C124" s="183" t="s">
        <v>153</v>
      </c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5">
        <f t="shared" si="3"/>
        <v>0</v>
      </c>
    </row>
    <row r="125" spans="1:15" x14ac:dyDescent="0.25">
      <c r="A125" s="175">
        <v>638</v>
      </c>
      <c r="B125" s="182">
        <v>1</v>
      </c>
      <c r="C125" s="183" t="s">
        <v>154</v>
      </c>
      <c r="D125" s="184">
        <v>1</v>
      </c>
      <c r="E125" s="184">
        <v>0</v>
      </c>
      <c r="F125" s="184">
        <v>5</v>
      </c>
      <c r="G125" s="184">
        <v>0</v>
      </c>
      <c r="H125" s="184">
        <v>0</v>
      </c>
      <c r="I125" s="184">
        <v>0</v>
      </c>
      <c r="J125" s="184">
        <v>27</v>
      </c>
      <c r="K125" s="184">
        <v>0</v>
      </c>
      <c r="L125" s="184">
        <v>7</v>
      </c>
      <c r="M125" s="184">
        <v>5</v>
      </c>
      <c r="N125" s="184">
        <v>0</v>
      </c>
      <c r="O125" s="185">
        <f t="shared" si="3"/>
        <v>45</v>
      </c>
    </row>
    <row r="126" spans="1:15" x14ac:dyDescent="0.25">
      <c r="A126" s="175">
        <v>642</v>
      </c>
      <c r="B126" s="182">
        <v>4</v>
      </c>
      <c r="C126" s="183" t="s">
        <v>155</v>
      </c>
      <c r="D126" s="184">
        <v>0</v>
      </c>
      <c r="E126" s="184">
        <v>0</v>
      </c>
      <c r="F126" s="184">
        <v>0</v>
      </c>
      <c r="G126" s="184">
        <v>0</v>
      </c>
      <c r="H126" s="184">
        <v>0</v>
      </c>
      <c r="I126" s="184">
        <v>0</v>
      </c>
      <c r="J126" s="184">
        <v>0</v>
      </c>
      <c r="K126" s="184">
        <v>0</v>
      </c>
      <c r="L126" s="184">
        <v>0</v>
      </c>
      <c r="M126" s="184">
        <v>0</v>
      </c>
      <c r="N126" s="184">
        <v>0</v>
      </c>
      <c r="O126" s="185">
        <f t="shared" si="3"/>
        <v>0</v>
      </c>
    </row>
    <row r="127" spans="1:15" x14ac:dyDescent="0.25">
      <c r="A127" s="175">
        <v>650</v>
      </c>
      <c r="B127" s="182">
        <v>1</v>
      </c>
      <c r="C127" s="183" t="s">
        <v>156</v>
      </c>
      <c r="D127" s="184">
        <v>41</v>
      </c>
      <c r="E127" s="184">
        <v>24</v>
      </c>
      <c r="F127" s="184">
        <v>203</v>
      </c>
      <c r="G127" s="184">
        <v>14</v>
      </c>
      <c r="H127" s="184">
        <v>0</v>
      </c>
      <c r="I127" s="184">
        <v>2</v>
      </c>
      <c r="J127" s="184">
        <v>265</v>
      </c>
      <c r="K127" s="184">
        <v>0</v>
      </c>
      <c r="L127" s="184">
        <v>3</v>
      </c>
      <c r="M127" s="184">
        <v>5</v>
      </c>
      <c r="N127" s="184">
        <v>0</v>
      </c>
      <c r="O127" s="185">
        <f t="shared" si="3"/>
        <v>557</v>
      </c>
    </row>
    <row r="128" spans="1:15" x14ac:dyDescent="0.25">
      <c r="A128" s="175">
        <v>652</v>
      </c>
      <c r="B128" s="182">
        <v>5</v>
      </c>
      <c r="C128" s="183" t="s">
        <v>157</v>
      </c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5">
        <f t="shared" si="3"/>
        <v>0</v>
      </c>
    </row>
    <row r="129" spans="1:15" x14ac:dyDescent="0.25">
      <c r="A129" s="175">
        <v>656</v>
      </c>
      <c r="B129" s="182">
        <v>5</v>
      </c>
      <c r="C129" s="183" t="s">
        <v>158</v>
      </c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5">
        <f t="shared" si="3"/>
        <v>0</v>
      </c>
    </row>
    <row r="130" spans="1:15" x14ac:dyDescent="0.25">
      <c r="A130" s="175">
        <v>675</v>
      </c>
      <c r="B130" s="182">
        <v>3</v>
      </c>
      <c r="C130" s="183" t="s">
        <v>160</v>
      </c>
      <c r="D130" s="184">
        <v>0</v>
      </c>
      <c r="E130" s="184">
        <v>6</v>
      </c>
      <c r="F130" s="184">
        <v>0</v>
      </c>
      <c r="G130" s="184">
        <v>0</v>
      </c>
      <c r="H130" s="184">
        <v>0</v>
      </c>
      <c r="I130" s="184">
        <v>0</v>
      </c>
      <c r="J130" s="184">
        <v>0</v>
      </c>
      <c r="K130" s="184">
        <v>0</v>
      </c>
      <c r="L130" s="184">
        <v>0</v>
      </c>
      <c r="M130" s="184">
        <v>0</v>
      </c>
      <c r="N130" s="184">
        <v>0</v>
      </c>
      <c r="O130" s="185">
        <f t="shared" ref="O130:O161" si="4">SUM(D130:N130)</f>
        <v>6</v>
      </c>
    </row>
    <row r="131" spans="1:15" x14ac:dyDescent="0.25">
      <c r="A131" s="175">
        <v>678</v>
      </c>
      <c r="B131" s="182">
        <v>4</v>
      </c>
      <c r="C131" s="183" t="s">
        <v>161</v>
      </c>
      <c r="D131" s="184">
        <v>0</v>
      </c>
      <c r="E131" s="184">
        <v>0</v>
      </c>
      <c r="F131" s="184">
        <v>0</v>
      </c>
      <c r="G131" s="184">
        <v>0</v>
      </c>
      <c r="H131" s="184">
        <v>0</v>
      </c>
      <c r="I131" s="184">
        <v>0</v>
      </c>
      <c r="J131" s="184">
        <v>2</v>
      </c>
      <c r="K131" s="184">
        <v>0</v>
      </c>
      <c r="L131" s="184">
        <v>0</v>
      </c>
      <c r="M131" s="184">
        <v>0</v>
      </c>
      <c r="N131" s="184">
        <v>0</v>
      </c>
      <c r="O131" s="185">
        <f t="shared" si="4"/>
        <v>2</v>
      </c>
    </row>
    <row r="132" spans="1:15" x14ac:dyDescent="0.25">
      <c r="A132" s="175">
        <v>679</v>
      </c>
      <c r="B132" s="182">
        <v>1</v>
      </c>
      <c r="C132" s="183" t="s">
        <v>162</v>
      </c>
      <c r="D132" s="184">
        <v>40</v>
      </c>
      <c r="E132" s="184">
        <v>0</v>
      </c>
      <c r="F132" s="184">
        <v>150</v>
      </c>
      <c r="G132" s="184">
        <v>0</v>
      </c>
      <c r="H132" s="184">
        <v>0</v>
      </c>
      <c r="I132" s="184">
        <v>0</v>
      </c>
      <c r="J132" s="184">
        <v>78</v>
      </c>
      <c r="K132" s="184">
        <v>0</v>
      </c>
      <c r="L132" s="184">
        <v>0</v>
      </c>
      <c r="M132" s="184">
        <v>0</v>
      </c>
      <c r="N132" s="184">
        <v>32</v>
      </c>
      <c r="O132" s="185">
        <f t="shared" si="4"/>
        <v>300</v>
      </c>
    </row>
    <row r="133" spans="1:15" x14ac:dyDescent="0.25">
      <c r="A133" s="175">
        <v>682</v>
      </c>
      <c r="B133" s="182">
        <v>2</v>
      </c>
      <c r="C133" s="183" t="s">
        <v>129</v>
      </c>
      <c r="D133" s="184">
        <v>0</v>
      </c>
      <c r="E133" s="184">
        <v>0</v>
      </c>
      <c r="F133" s="184">
        <v>0</v>
      </c>
      <c r="G133" s="184">
        <v>2</v>
      </c>
      <c r="H133" s="184">
        <v>2</v>
      </c>
      <c r="I133" s="184">
        <v>1</v>
      </c>
      <c r="J133" s="184">
        <v>2</v>
      </c>
      <c r="K133" s="184">
        <v>0</v>
      </c>
      <c r="L133" s="184">
        <v>0</v>
      </c>
      <c r="M133" s="184">
        <v>0</v>
      </c>
      <c r="N133" s="184">
        <v>0</v>
      </c>
      <c r="O133" s="185">
        <f t="shared" si="4"/>
        <v>7</v>
      </c>
    </row>
    <row r="134" spans="1:15" x14ac:dyDescent="0.25">
      <c r="A134" s="175">
        <v>683</v>
      </c>
      <c r="B134" s="182">
        <v>5</v>
      </c>
      <c r="C134" s="183" t="s">
        <v>128</v>
      </c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5">
        <f t="shared" si="4"/>
        <v>0</v>
      </c>
    </row>
    <row r="135" spans="1:15" x14ac:dyDescent="0.25">
      <c r="A135" s="175">
        <v>684</v>
      </c>
      <c r="B135" s="182">
        <v>1</v>
      </c>
      <c r="C135" s="183" t="s">
        <v>159</v>
      </c>
      <c r="D135" s="184">
        <v>89</v>
      </c>
      <c r="E135" s="184">
        <v>2114</v>
      </c>
      <c r="F135" s="184">
        <v>216</v>
      </c>
      <c r="G135" s="184">
        <v>1640</v>
      </c>
      <c r="H135" s="184">
        <v>922</v>
      </c>
      <c r="I135" s="184">
        <v>24429</v>
      </c>
      <c r="J135" s="184">
        <v>199</v>
      </c>
      <c r="K135" s="184">
        <v>215</v>
      </c>
      <c r="L135" s="184">
        <v>0</v>
      </c>
      <c r="M135" s="184">
        <v>0</v>
      </c>
      <c r="N135" s="184">
        <v>0</v>
      </c>
      <c r="O135" s="185">
        <f t="shared" si="4"/>
        <v>29824</v>
      </c>
    </row>
    <row r="136" spans="1:15" x14ac:dyDescent="0.25">
      <c r="A136" s="175">
        <v>718</v>
      </c>
      <c r="B136" s="182">
        <v>3</v>
      </c>
      <c r="C136" s="183" t="s">
        <v>167</v>
      </c>
      <c r="D136" s="184">
        <v>0</v>
      </c>
      <c r="E136" s="184">
        <v>0</v>
      </c>
      <c r="F136" s="184">
        <v>2</v>
      </c>
      <c r="G136" s="184">
        <v>0</v>
      </c>
      <c r="H136" s="184">
        <v>0</v>
      </c>
      <c r="I136" s="184">
        <v>0</v>
      </c>
      <c r="J136" s="184">
        <v>0</v>
      </c>
      <c r="K136" s="184">
        <v>0</v>
      </c>
      <c r="L136" s="184">
        <v>0</v>
      </c>
      <c r="M136" s="184">
        <v>1</v>
      </c>
      <c r="N136" s="184">
        <v>0</v>
      </c>
      <c r="O136" s="185">
        <f t="shared" si="4"/>
        <v>3</v>
      </c>
    </row>
    <row r="137" spans="1:15" x14ac:dyDescent="0.25">
      <c r="A137" s="175">
        <v>734</v>
      </c>
      <c r="B137" s="182">
        <v>5</v>
      </c>
      <c r="C137" s="183" t="s">
        <v>166</v>
      </c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5">
        <f t="shared" si="4"/>
        <v>0</v>
      </c>
    </row>
    <row r="138" spans="1:15" x14ac:dyDescent="0.25">
      <c r="A138" s="175">
        <v>740</v>
      </c>
      <c r="B138" s="182">
        <v>5</v>
      </c>
      <c r="C138" s="183" t="s">
        <v>165</v>
      </c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5">
        <f t="shared" si="4"/>
        <v>0</v>
      </c>
    </row>
    <row r="139" spans="1:15" x14ac:dyDescent="0.25">
      <c r="A139" s="175">
        <v>780</v>
      </c>
      <c r="B139" s="182">
        <v>5</v>
      </c>
      <c r="C139" s="183" t="s">
        <v>170</v>
      </c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5">
        <f t="shared" si="4"/>
        <v>0</v>
      </c>
    </row>
    <row r="140" spans="1:15" x14ac:dyDescent="0.25">
      <c r="A140" s="175">
        <v>781</v>
      </c>
      <c r="B140" s="182">
        <v>1</v>
      </c>
      <c r="C140" s="183" t="s">
        <v>171</v>
      </c>
      <c r="D140" s="184">
        <v>0</v>
      </c>
      <c r="E140" s="184">
        <v>0</v>
      </c>
      <c r="F140" s="184">
        <v>6</v>
      </c>
      <c r="G140" s="184">
        <v>0</v>
      </c>
      <c r="H140" s="184">
        <v>0</v>
      </c>
      <c r="I140" s="184">
        <v>1</v>
      </c>
      <c r="J140" s="184">
        <v>3</v>
      </c>
      <c r="K140" s="184">
        <v>0</v>
      </c>
      <c r="L140" s="184">
        <v>0</v>
      </c>
      <c r="M140" s="184">
        <v>0</v>
      </c>
      <c r="N140" s="184">
        <v>1</v>
      </c>
      <c r="O140" s="185">
        <f t="shared" si="4"/>
        <v>11</v>
      </c>
    </row>
    <row r="141" spans="1:15" x14ac:dyDescent="0.25">
      <c r="A141" s="175">
        <v>793</v>
      </c>
      <c r="B141" s="182">
        <v>2</v>
      </c>
      <c r="C141" s="183" t="s">
        <v>172</v>
      </c>
      <c r="D141" s="184">
        <v>0</v>
      </c>
      <c r="E141" s="184">
        <v>0</v>
      </c>
      <c r="F141" s="184">
        <v>0</v>
      </c>
      <c r="G141" s="184">
        <v>0</v>
      </c>
      <c r="H141" s="184">
        <v>0</v>
      </c>
      <c r="I141" s="184">
        <v>1</v>
      </c>
      <c r="J141" s="184">
        <v>0</v>
      </c>
      <c r="K141" s="184">
        <v>3</v>
      </c>
      <c r="L141" s="184">
        <v>0</v>
      </c>
      <c r="M141" s="184">
        <v>0</v>
      </c>
      <c r="N141" s="184">
        <v>0</v>
      </c>
      <c r="O141" s="185">
        <f t="shared" si="4"/>
        <v>4</v>
      </c>
    </row>
    <row r="142" spans="1:15" x14ac:dyDescent="0.25">
      <c r="A142" s="175">
        <v>794</v>
      </c>
      <c r="B142" s="182">
        <v>5</v>
      </c>
      <c r="C142" s="183" t="s">
        <v>173</v>
      </c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5">
        <f t="shared" si="4"/>
        <v>0</v>
      </c>
    </row>
    <row r="143" spans="1:15" x14ac:dyDescent="0.25">
      <c r="A143" s="175">
        <v>799</v>
      </c>
      <c r="B143" s="182">
        <v>5</v>
      </c>
      <c r="C143" s="183" t="s">
        <v>174</v>
      </c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5">
        <f t="shared" si="4"/>
        <v>0</v>
      </c>
    </row>
    <row r="144" spans="1:15" x14ac:dyDescent="0.25">
      <c r="A144" s="175">
        <v>800</v>
      </c>
      <c r="B144" s="182">
        <v>5</v>
      </c>
      <c r="C144" s="183" t="s">
        <v>175</v>
      </c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5">
        <f t="shared" si="4"/>
        <v>0</v>
      </c>
    </row>
    <row r="145" spans="1:15" x14ac:dyDescent="0.25">
      <c r="A145" s="175">
        <v>805</v>
      </c>
      <c r="B145" s="182">
        <v>6</v>
      </c>
      <c r="C145" s="183" t="s">
        <v>176</v>
      </c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5">
        <f t="shared" si="4"/>
        <v>0</v>
      </c>
    </row>
    <row r="146" spans="1:15" x14ac:dyDescent="0.25">
      <c r="A146" s="175">
        <v>812</v>
      </c>
      <c r="B146" s="182">
        <v>5</v>
      </c>
      <c r="C146" s="183" t="s">
        <v>177</v>
      </c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5">
        <f t="shared" si="4"/>
        <v>0</v>
      </c>
    </row>
    <row r="147" spans="1:15" x14ac:dyDescent="0.25">
      <c r="A147" s="175">
        <v>813</v>
      </c>
      <c r="B147" s="182">
        <v>1</v>
      </c>
      <c r="C147" s="183" t="s">
        <v>178</v>
      </c>
      <c r="D147" s="184">
        <v>0</v>
      </c>
      <c r="E147" s="184">
        <v>10</v>
      </c>
      <c r="F147" s="184">
        <v>5</v>
      </c>
      <c r="G147" s="184">
        <v>0</v>
      </c>
      <c r="H147" s="184">
        <v>16</v>
      </c>
      <c r="I147" s="184">
        <v>4</v>
      </c>
      <c r="J147" s="184">
        <v>0</v>
      </c>
      <c r="K147" s="184">
        <v>4</v>
      </c>
      <c r="L147" s="184">
        <v>0</v>
      </c>
      <c r="M147" s="184">
        <v>2</v>
      </c>
      <c r="N147" s="184">
        <v>0</v>
      </c>
      <c r="O147" s="185">
        <f t="shared" si="4"/>
        <v>41</v>
      </c>
    </row>
    <row r="148" spans="1:15" x14ac:dyDescent="0.25">
      <c r="A148" s="175">
        <v>815</v>
      </c>
      <c r="B148" s="182">
        <v>5</v>
      </c>
      <c r="C148" s="183" t="s">
        <v>180</v>
      </c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5">
        <f t="shared" si="4"/>
        <v>0</v>
      </c>
    </row>
    <row r="149" spans="1:15" x14ac:dyDescent="0.25">
      <c r="A149" s="175">
        <v>816</v>
      </c>
      <c r="B149" s="182">
        <v>5</v>
      </c>
      <c r="C149" s="183" t="s">
        <v>181</v>
      </c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5">
        <f t="shared" si="4"/>
        <v>0</v>
      </c>
    </row>
    <row r="150" spans="1:15" x14ac:dyDescent="0.25">
      <c r="A150" s="175">
        <v>817</v>
      </c>
      <c r="B150" s="182">
        <v>5</v>
      </c>
      <c r="C150" s="183" t="s">
        <v>184</v>
      </c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5">
        <f t="shared" si="4"/>
        <v>0</v>
      </c>
    </row>
    <row r="151" spans="1:15" x14ac:dyDescent="0.25">
      <c r="A151" s="175">
        <v>818</v>
      </c>
      <c r="B151" s="182">
        <v>1</v>
      </c>
      <c r="C151" s="183" t="s">
        <v>183</v>
      </c>
      <c r="D151" s="184">
        <v>0</v>
      </c>
      <c r="E151" s="184">
        <v>8</v>
      </c>
      <c r="F151" s="184">
        <v>3</v>
      </c>
      <c r="G151" s="184">
        <v>0</v>
      </c>
      <c r="H151" s="184">
        <v>68</v>
      </c>
      <c r="I151" s="184">
        <v>3</v>
      </c>
      <c r="J151" s="184">
        <v>0</v>
      </c>
      <c r="K151" s="184">
        <v>9</v>
      </c>
      <c r="L151" s="184">
        <v>0</v>
      </c>
      <c r="M151" s="184">
        <v>0</v>
      </c>
      <c r="N151" s="184">
        <v>0</v>
      </c>
      <c r="O151" s="185">
        <f t="shared" si="4"/>
        <v>91</v>
      </c>
    </row>
    <row r="152" spans="1:15" x14ac:dyDescent="0.25">
      <c r="A152" s="175">
        <v>819</v>
      </c>
      <c r="B152" s="182">
        <v>4</v>
      </c>
      <c r="C152" s="183" t="s">
        <v>3557</v>
      </c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5">
        <f t="shared" si="4"/>
        <v>0</v>
      </c>
    </row>
    <row r="153" spans="1:15" x14ac:dyDescent="0.25">
      <c r="A153" s="175">
        <v>820</v>
      </c>
      <c r="B153" s="182">
        <v>1</v>
      </c>
      <c r="C153" s="183" t="s">
        <v>185</v>
      </c>
      <c r="D153" s="184">
        <v>21</v>
      </c>
      <c r="E153" s="184">
        <v>2</v>
      </c>
      <c r="F153" s="184">
        <v>48</v>
      </c>
      <c r="G153" s="184">
        <v>29</v>
      </c>
      <c r="H153" s="184">
        <v>14</v>
      </c>
      <c r="I153" s="184">
        <v>16</v>
      </c>
      <c r="J153" s="184">
        <v>69</v>
      </c>
      <c r="K153" s="184">
        <v>4</v>
      </c>
      <c r="L153" s="184">
        <v>0</v>
      </c>
      <c r="M153" s="184">
        <v>0</v>
      </c>
      <c r="N153" s="184">
        <v>26</v>
      </c>
      <c r="O153" s="185">
        <f t="shared" si="4"/>
        <v>229</v>
      </c>
    </row>
    <row r="154" spans="1:15" x14ac:dyDescent="0.25">
      <c r="A154" s="175">
        <v>820.20001220703102</v>
      </c>
      <c r="B154" s="182">
        <v>3</v>
      </c>
      <c r="C154" s="183" t="s">
        <v>186</v>
      </c>
      <c r="D154" s="184">
        <v>0</v>
      </c>
      <c r="E154" s="184">
        <v>0</v>
      </c>
      <c r="F154" s="184">
        <v>0</v>
      </c>
      <c r="G154" s="184">
        <v>0</v>
      </c>
      <c r="H154" s="184">
        <v>0</v>
      </c>
      <c r="I154" s="184">
        <v>0</v>
      </c>
      <c r="J154" s="184">
        <v>0</v>
      </c>
      <c r="K154" s="184">
        <v>0</v>
      </c>
      <c r="L154" s="184">
        <v>0</v>
      </c>
      <c r="M154" s="184">
        <v>0</v>
      </c>
      <c r="N154" s="184">
        <v>0</v>
      </c>
      <c r="O154" s="185">
        <f t="shared" si="4"/>
        <v>0</v>
      </c>
    </row>
    <row r="155" spans="1:15" x14ac:dyDescent="0.25">
      <c r="A155" s="175">
        <v>820.40002441406295</v>
      </c>
      <c r="B155" s="182">
        <v>4</v>
      </c>
      <c r="C155" s="183" t="s">
        <v>187</v>
      </c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5">
        <f t="shared" si="4"/>
        <v>0</v>
      </c>
    </row>
    <row r="156" spans="1:15" x14ac:dyDescent="0.25">
      <c r="A156" s="175">
        <v>820.59997558593795</v>
      </c>
      <c r="B156" s="182">
        <v>2</v>
      </c>
      <c r="C156" s="183" t="s">
        <v>188</v>
      </c>
      <c r="D156" s="184">
        <v>0</v>
      </c>
      <c r="E156" s="184">
        <v>0</v>
      </c>
      <c r="F156" s="184">
        <v>1</v>
      </c>
      <c r="G156" s="184">
        <v>0</v>
      </c>
      <c r="H156" s="184">
        <v>0</v>
      </c>
      <c r="I156" s="184">
        <v>0</v>
      </c>
      <c r="J156" s="184">
        <v>0</v>
      </c>
      <c r="K156" s="184">
        <v>0</v>
      </c>
      <c r="L156" s="184">
        <v>0</v>
      </c>
      <c r="M156" s="184">
        <v>0</v>
      </c>
      <c r="N156" s="184">
        <v>0</v>
      </c>
      <c r="O156" s="185">
        <f t="shared" si="4"/>
        <v>1</v>
      </c>
    </row>
    <row r="157" spans="1:15" x14ac:dyDescent="0.25">
      <c r="A157" s="175">
        <v>823</v>
      </c>
      <c r="B157" s="182">
        <v>5</v>
      </c>
      <c r="C157" s="183" t="s">
        <v>163</v>
      </c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5">
        <f t="shared" si="4"/>
        <v>0</v>
      </c>
    </row>
    <row r="158" spans="1:15" x14ac:dyDescent="0.25">
      <c r="A158" s="175">
        <v>832</v>
      </c>
      <c r="B158" s="182">
        <v>5</v>
      </c>
      <c r="C158" s="183" t="s">
        <v>164</v>
      </c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5">
        <f t="shared" si="4"/>
        <v>0</v>
      </c>
    </row>
    <row r="159" spans="1:15" x14ac:dyDescent="0.25">
      <c r="A159" s="175">
        <v>835</v>
      </c>
      <c r="B159" s="182">
        <v>1</v>
      </c>
      <c r="C159" s="183" t="s">
        <v>189</v>
      </c>
      <c r="D159" s="184">
        <v>0</v>
      </c>
      <c r="E159" s="184">
        <v>11</v>
      </c>
      <c r="F159" s="184">
        <v>0</v>
      </c>
      <c r="G159" s="184">
        <v>0</v>
      </c>
      <c r="H159" s="184">
        <v>83</v>
      </c>
      <c r="I159" s="184">
        <v>201</v>
      </c>
      <c r="J159" s="184">
        <v>0</v>
      </c>
      <c r="K159" s="184">
        <v>4</v>
      </c>
      <c r="L159" s="184">
        <v>0</v>
      </c>
      <c r="M159" s="184">
        <v>0</v>
      </c>
      <c r="N159" s="184">
        <v>0</v>
      </c>
      <c r="O159" s="185">
        <f t="shared" si="4"/>
        <v>299</v>
      </c>
    </row>
    <row r="160" spans="1:15" x14ac:dyDescent="0.25">
      <c r="A160" s="175">
        <v>839</v>
      </c>
      <c r="B160" s="182">
        <v>1</v>
      </c>
      <c r="C160" s="183" t="s">
        <v>190</v>
      </c>
      <c r="D160" s="184">
        <v>0</v>
      </c>
      <c r="E160" s="184">
        <v>0</v>
      </c>
      <c r="F160" s="184">
        <v>0</v>
      </c>
      <c r="G160" s="184">
        <v>0</v>
      </c>
      <c r="H160" s="184">
        <v>0</v>
      </c>
      <c r="I160" s="184">
        <v>0</v>
      </c>
      <c r="J160" s="184">
        <v>0</v>
      </c>
      <c r="K160" s="184">
        <v>0</v>
      </c>
      <c r="L160" s="184">
        <v>0</v>
      </c>
      <c r="M160" s="184">
        <v>0</v>
      </c>
      <c r="N160" s="184">
        <v>0</v>
      </c>
      <c r="O160" s="185">
        <f t="shared" si="4"/>
        <v>0</v>
      </c>
    </row>
    <row r="161" spans="1:15" x14ac:dyDescent="0.25">
      <c r="A161" s="175">
        <v>840</v>
      </c>
      <c r="B161" s="182">
        <v>4</v>
      </c>
      <c r="C161" s="183" t="s">
        <v>191</v>
      </c>
      <c r="D161" s="184">
        <v>0</v>
      </c>
      <c r="E161" s="184">
        <v>0</v>
      </c>
      <c r="F161" s="184">
        <v>0</v>
      </c>
      <c r="G161" s="184">
        <v>0</v>
      </c>
      <c r="H161" s="184">
        <v>0</v>
      </c>
      <c r="I161" s="184">
        <v>0</v>
      </c>
      <c r="J161" s="184">
        <v>0</v>
      </c>
      <c r="K161" s="184">
        <v>0</v>
      </c>
      <c r="L161" s="184">
        <v>0</v>
      </c>
      <c r="M161" s="184">
        <v>0</v>
      </c>
      <c r="N161" s="184">
        <v>0</v>
      </c>
      <c r="O161" s="185">
        <f t="shared" si="4"/>
        <v>0</v>
      </c>
    </row>
    <row r="162" spans="1:15" x14ac:dyDescent="0.25">
      <c r="A162" s="175">
        <v>842</v>
      </c>
      <c r="B162" s="182">
        <v>1</v>
      </c>
      <c r="C162" s="183" t="s">
        <v>193</v>
      </c>
      <c r="D162" s="184">
        <v>0</v>
      </c>
      <c r="E162" s="184">
        <v>75</v>
      </c>
      <c r="F162" s="184">
        <v>0</v>
      </c>
      <c r="G162" s="184">
        <v>0</v>
      </c>
      <c r="H162" s="184">
        <v>0</v>
      </c>
      <c r="I162" s="184">
        <v>0</v>
      </c>
      <c r="J162" s="184">
        <v>0</v>
      </c>
      <c r="K162" s="184">
        <v>28</v>
      </c>
      <c r="L162" s="184">
        <v>0</v>
      </c>
      <c r="M162" s="184">
        <v>0</v>
      </c>
      <c r="N162" s="184">
        <v>0</v>
      </c>
      <c r="O162" s="185">
        <f t="shared" ref="O162:O193" si="5">SUM(D162:N162)</f>
        <v>103</v>
      </c>
    </row>
    <row r="163" spans="1:15" x14ac:dyDescent="0.25">
      <c r="A163" s="175">
        <v>847</v>
      </c>
      <c r="B163" s="182">
        <v>5</v>
      </c>
      <c r="C163" s="183" t="s">
        <v>194</v>
      </c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5">
        <f t="shared" si="5"/>
        <v>0</v>
      </c>
    </row>
    <row r="164" spans="1:15" x14ac:dyDescent="0.25">
      <c r="A164" s="175">
        <v>857</v>
      </c>
      <c r="B164" s="182">
        <v>5</v>
      </c>
      <c r="C164" s="183" t="s">
        <v>195</v>
      </c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5">
        <f t="shared" si="5"/>
        <v>0</v>
      </c>
    </row>
    <row r="165" spans="1:15" x14ac:dyDescent="0.25">
      <c r="A165" s="175">
        <v>858</v>
      </c>
      <c r="B165" s="182">
        <v>4</v>
      </c>
      <c r="C165" s="183" t="s">
        <v>196</v>
      </c>
      <c r="D165" s="184">
        <v>0</v>
      </c>
      <c r="E165" s="184">
        <v>0</v>
      </c>
      <c r="F165" s="184">
        <v>0</v>
      </c>
      <c r="G165" s="184">
        <v>0</v>
      </c>
      <c r="H165" s="184">
        <v>0</v>
      </c>
      <c r="I165" s="184">
        <v>0</v>
      </c>
      <c r="J165" s="184">
        <v>0</v>
      </c>
      <c r="K165" s="184">
        <v>0</v>
      </c>
      <c r="L165" s="184">
        <v>0</v>
      </c>
      <c r="M165" s="184">
        <v>0</v>
      </c>
      <c r="N165" s="184">
        <v>0</v>
      </c>
      <c r="O165" s="185">
        <f t="shared" si="5"/>
        <v>0</v>
      </c>
    </row>
    <row r="166" spans="1:15" x14ac:dyDescent="0.25">
      <c r="A166" s="175">
        <v>861</v>
      </c>
      <c r="B166" s="182">
        <v>5</v>
      </c>
      <c r="C166" s="183" t="s">
        <v>197</v>
      </c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5">
        <f t="shared" si="5"/>
        <v>0</v>
      </c>
    </row>
    <row r="167" spans="1:15" x14ac:dyDescent="0.25">
      <c r="A167" s="175">
        <v>864</v>
      </c>
      <c r="B167" s="182">
        <v>2</v>
      </c>
      <c r="C167" s="183" t="s">
        <v>199</v>
      </c>
      <c r="D167" s="184">
        <v>0</v>
      </c>
      <c r="E167" s="184">
        <v>0</v>
      </c>
      <c r="F167" s="184">
        <v>0</v>
      </c>
      <c r="G167" s="184">
        <v>0</v>
      </c>
      <c r="H167" s="184">
        <v>0</v>
      </c>
      <c r="I167" s="184">
        <v>0</v>
      </c>
      <c r="J167" s="184">
        <v>0</v>
      </c>
      <c r="K167" s="184">
        <v>0</v>
      </c>
      <c r="L167" s="184">
        <v>0</v>
      </c>
      <c r="M167" s="184">
        <v>0</v>
      </c>
      <c r="N167" s="184">
        <v>2</v>
      </c>
      <c r="O167" s="185">
        <f t="shared" si="5"/>
        <v>2</v>
      </c>
    </row>
    <row r="168" spans="1:15" x14ac:dyDescent="0.25">
      <c r="A168" s="175">
        <v>865</v>
      </c>
      <c r="B168" s="182">
        <v>1</v>
      </c>
      <c r="C168" s="183" t="s">
        <v>198</v>
      </c>
      <c r="D168" s="184">
        <v>45</v>
      </c>
      <c r="E168" s="184">
        <v>2</v>
      </c>
      <c r="F168" s="184">
        <v>28</v>
      </c>
      <c r="G168" s="184">
        <v>81</v>
      </c>
      <c r="H168" s="184">
        <v>254</v>
      </c>
      <c r="I168" s="184">
        <v>0</v>
      </c>
      <c r="J168" s="184">
        <v>205</v>
      </c>
      <c r="K168" s="184">
        <v>3</v>
      </c>
      <c r="L168" s="184">
        <v>0</v>
      </c>
      <c r="M168" s="184">
        <v>0</v>
      </c>
      <c r="N168" s="184">
        <v>50</v>
      </c>
      <c r="O168" s="185">
        <f t="shared" si="5"/>
        <v>668</v>
      </c>
    </row>
    <row r="169" spans="1:15" x14ac:dyDescent="0.25">
      <c r="A169" s="175">
        <v>866</v>
      </c>
      <c r="B169" s="182">
        <v>4</v>
      </c>
      <c r="C169" s="183" t="s">
        <v>200</v>
      </c>
      <c r="D169" s="184">
        <v>0</v>
      </c>
      <c r="E169" s="184">
        <v>0</v>
      </c>
      <c r="F169" s="184">
        <v>0</v>
      </c>
      <c r="G169" s="184">
        <v>0</v>
      </c>
      <c r="H169" s="184">
        <v>0</v>
      </c>
      <c r="I169" s="184">
        <v>0</v>
      </c>
      <c r="J169" s="184">
        <v>0</v>
      </c>
      <c r="K169" s="184">
        <v>0</v>
      </c>
      <c r="L169" s="184">
        <v>0</v>
      </c>
      <c r="M169" s="184">
        <v>0</v>
      </c>
      <c r="N169" s="184">
        <v>0</v>
      </c>
      <c r="O169" s="185">
        <f t="shared" si="5"/>
        <v>0</v>
      </c>
    </row>
    <row r="170" spans="1:15" x14ac:dyDescent="0.25">
      <c r="A170" s="175">
        <v>867</v>
      </c>
      <c r="B170" s="182">
        <v>5</v>
      </c>
      <c r="C170" s="183" t="s">
        <v>201</v>
      </c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5">
        <f t="shared" si="5"/>
        <v>0</v>
      </c>
    </row>
    <row r="171" spans="1:15" x14ac:dyDescent="0.25">
      <c r="A171" s="175">
        <v>868</v>
      </c>
      <c r="B171" s="182">
        <v>5</v>
      </c>
      <c r="C171" s="183" t="s">
        <v>202</v>
      </c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5">
        <f t="shared" si="5"/>
        <v>0</v>
      </c>
    </row>
    <row r="172" spans="1:15" x14ac:dyDescent="0.25">
      <c r="A172" s="175">
        <v>870</v>
      </c>
      <c r="B172" s="182">
        <v>1</v>
      </c>
      <c r="C172" s="183" t="s">
        <v>203</v>
      </c>
      <c r="D172" s="184">
        <v>0</v>
      </c>
      <c r="E172" s="184">
        <v>0</v>
      </c>
      <c r="F172" s="184">
        <v>3</v>
      </c>
      <c r="G172" s="184">
        <v>0</v>
      </c>
      <c r="H172" s="184">
        <v>0</v>
      </c>
      <c r="I172" s="184">
        <v>0</v>
      </c>
      <c r="J172" s="184">
        <v>17</v>
      </c>
      <c r="K172" s="184">
        <v>0</v>
      </c>
      <c r="L172" s="184">
        <v>0</v>
      </c>
      <c r="M172" s="184">
        <v>0</v>
      </c>
      <c r="N172" s="184">
        <v>13</v>
      </c>
      <c r="O172" s="185">
        <f t="shared" si="5"/>
        <v>33</v>
      </c>
    </row>
    <row r="173" spans="1:15" x14ac:dyDescent="0.25">
      <c r="A173" s="175">
        <v>871</v>
      </c>
      <c r="B173" s="182">
        <v>5</v>
      </c>
      <c r="C173" s="183" t="s">
        <v>204</v>
      </c>
      <c r="D173" s="184">
        <v>0</v>
      </c>
      <c r="E173" s="184">
        <v>0</v>
      </c>
      <c r="F173" s="184"/>
      <c r="G173" s="184">
        <v>0</v>
      </c>
      <c r="H173" s="184">
        <v>0</v>
      </c>
      <c r="I173" s="184">
        <v>0</v>
      </c>
      <c r="J173" s="184">
        <v>0</v>
      </c>
      <c r="K173" s="184">
        <v>0</v>
      </c>
      <c r="L173" s="184">
        <v>0</v>
      </c>
      <c r="M173" s="184">
        <v>4</v>
      </c>
      <c r="N173" s="184">
        <v>14</v>
      </c>
      <c r="O173" s="185">
        <f t="shared" si="5"/>
        <v>18</v>
      </c>
    </row>
    <row r="174" spans="1:15" x14ac:dyDescent="0.25">
      <c r="A174" s="175">
        <v>873</v>
      </c>
      <c r="B174" s="182">
        <v>1</v>
      </c>
      <c r="C174" s="183" t="s">
        <v>205</v>
      </c>
      <c r="D174" s="184">
        <v>25</v>
      </c>
      <c r="E174" s="184">
        <v>1</v>
      </c>
      <c r="F174" s="184">
        <v>2</v>
      </c>
      <c r="G174" s="184">
        <v>37</v>
      </c>
      <c r="H174" s="184">
        <v>3</v>
      </c>
      <c r="I174" s="184">
        <v>5</v>
      </c>
      <c r="J174" s="184">
        <v>89</v>
      </c>
      <c r="K174" s="184">
        <v>0</v>
      </c>
      <c r="L174" s="184">
        <v>0</v>
      </c>
      <c r="M174" s="184">
        <v>0</v>
      </c>
      <c r="N174" s="184">
        <v>3</v>
      </c>
      <c r="O174" s="185">
        <f t="shared" si="5"/>
        <v>165</v>
      </c>
    </row>
    <row r="175" spans="1:15" x14ac:dyDescent="0.25">
      <c r="A175" s="175">
        <v>877</v>
      </c>
      <c r="B175" s="182">
        <v>3</v>
      </c>
      <c r="C175" s="183" t="s">
        <v>206</v>
      </c>
      <c r="D175" s="184">
        <v>0</v>
      </c>
      <c r="E175" s="184">
        <v>0</v>
      </c>
      <c r="F175" s="184">
        <v>0</v>
      </c>
      <c r="G175" s="184">
        <v>0</v>
      </c>
      <c r="H175" s="184">
        <v>0</v>
      </c>
      <c r="I175" s="184">
        <v>0</v>
      </c>
      <c r="J175" s="184">
        <v>0</v>
      </c>
      <c r="K175" s="184">
        <v>15</v>
      </c>
      <c r="L175" s="184">
        <v>0</v>
      </c>
      <c r="M175" s="184">
        <v>0</v>
      </c>
      <c r="N175" s="184">
        <v>0</v>
      </c>
      <c r="O175" s="185">
        <f t="shared" si="5"/>
        <v>15</v>
      </c>
    </row>
    <row r="176" spans="1:15" x14ac:dyDescent="0.25">
      <c r="A176" s="175">
        <v>879</v>
      </c>
      <c r="B176" s="182">
        <v>1</v>
      </c>
      <c r="C176" s="183" t="s">
        <v>207</v>
      </c>
      <c r="D176" s="184">
        <v>0</v>
      </c>
      <c r="E176" s="184">
        <v>24</v>
      </c>
      <c r="F176" s="184">
        <v>0</v>
      </c>
      <c r="G176" s="184">
        <v>8</v>
      </c>
      <c r="H176" s="184">
        <v>568</v>
      </c>
      <c r="I176" s="184">
        <v>29</v>
      </c>
      <c r="J176" s="184">
        <v>4</v>
      </c>
      <c r="K176" s="184">
        <v>445</v>
      </c>
      <c r="L176" s="184">
        <v>0</v>
      </c>
      <c r="M176" s="184">
        <v>0</v>
      </c>
      <c r="N176" s="184">
        <v>0</v>
      </c>
      <c r="O176" s="185">
        <f t="shared" si="5"/>
        <v>1078</v>
      </c>
    </row>
    <row r="177" spans="2:15" x14ac:dyDescent="0.25">
      <c r="B177" s="186"/>
      <c r="C177" s="187" t="s">
        <v>208</v>
      </c>
      <c r="D177" s="188">
        <f t="shared" ref="D177:O177" si="6">SUM(D2:D176)</f>
        <v>747</v>
      </c>
      <c r="E177" s="188">
        <f t="shared" si="6"/>
        <v>4106</v>
      </c>
      <c r="F177" s="188">
        <f t="shared" si="6"/>
        <v>898</v>
      </c>
      <c r="G177" s="188">
        <f t="shared" si="6"/>
        <v>2042</v>
      </c>
      <c r="H177" s="188">
        <f t="shared" si="6"/>
        <v>2364</v>
      </c>
      <c r="I177" s="188">
        <f t="shared" si="6"/>
        <v>25116</v>
      </c>
      <c r="J177" s="188">
        <f t="shared" si="6"/>
        <v>1366</v>
      </c>
      <c r="K177" s="188">
        <f t="shared" si="6"/>
        <v>1094</v>
      </c>
      <c r="L177" s="188">
        <f t="shared" si="6"/>
        <v>64</v>
      </c>
      <c r="M177" s="188">
        <f t="shared" si="6"/>
        <v>197</v>
      </c>
      <c r="N177" s="188">
        <f t="shared" si="6"/>
        <v>263</v>
      </c>
      <c r="O177" s="185">
        <f t="shared" si="6"/>
        <v>38257</v>
      </c>
    </row>
    <row r="178" spans="2:15" x14ac:dyDescent="0.25">
      <c r="B178" s="189"/>
      <c r="C178" s="190" t="s">
        <v>209</v>
      </c>
      <c r="D178" s="191">
        <f t="shared" ref="D178:O178" si="7">COUNTIF(D2:D46,"&gt;0")+COUNTIF(D48:D55,"&gt;0")+COUNTIF(D57:D153,"&gt;0")+COUNTIF(D157:D176,"&gt;0")</f>
        <v>28</v>
      </c>
      <c r="E178" s="191">
        <f t="shared" si="7"/>
        <v>52</v>
      </c>
      <c r="F178" s="191">
        <f t="shared" si="7"/>
        <v>38</v>
      </c>
      <c r="G178" s="191">
        <f t="shared" si="7"/>
        <v>21</v>
      </c>
      <c r="H178" s="191">
        <f t="shared" si="7"/>
        <v>35</v>
      </c>
      <c r="I178" s="191">
        <f t="shared" si="7"/>
        <v>29</v>
      </c>
      <c r="J178" s="191">
        <f t="shared" si="7"/>
        <v>40</v>
      </c>
      <c r="K178" s="191">
        <f t="shared" si="7"/>
        <v>25</v>
      </c>
      <c r="L178" s="191">
        <f t="shared" si="7"/>
        <v>12</v>
      </c>
      <c r="M178" s="191">
        <f t="shared" si="7"/>
        <v>22</v>
      </c>
      <c r="N178" s="191">
        <f t="shared" si="7"/>
        <v>19</v>
      </c>
      <c r="O178" s="192">
        <f t="shared" si="7"/>
        <v>90</v>
      </c>
    </row>
    <row r="179" spans="2:15" x14ac:dyDescent="0.25">
      <c r="E179" s="193"/>
    </row>
  </sheetData>
  <pageMargins left="0.7" right="0.7" top="0.5" bottom="0.25" header="0.51180555555555496" footer="0.51180555555555496"/>
  <pageSetup firstPageNumber="0" fitToHeight="8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32"/>
  <sheetViews>
    <sheetView topLeftCell="A9" zoomScaleNormal="100" workbookViewId="0">
      <selection activeCell="G32" activeCellId="1" sqref="A202:XFD202 G32"/>
    </sheetView>
  </sheetViews>
  <sheetFormatPr defaultColWidth="8.5546875" defaultRowHeight="13.2" x14ac:dyDescent="0.25"/>
  <cols>
    <col min="3" max="3" width="11.109375" customWidth="1"/>
    <col min="4" max="4" width="9.6640625" customWidth="1"/>
    <col min="5" max="5" width="9.33203125" customWidth="1"/>
    <col min="6" max="10" width="8.88671875" customWidth="1"/>
    <col min="11" max="11" width="11" customWidth="1"/>
    <col min="12" max="12" width="10.5546875" customWidth="1"/>
    <col min="13" max="13" width="12" customWidth="1"/>
    <col min="14" max="14" width="11.5546875" customWidth="1"/>
  </cols>
  <sheetData>
    <row r="1" spans="1:14" x14ac:dyDescent="0.25">
      <c r="A1" s="73" t="s">
        <v>3508</v>
      </c>
    </row>
    <row r="2" spans="1:14" x14ac:dyDescent="0.25">
      <c r="A2" t="s">
        <v>1205</v>
      </c>
      <c r="B2" t="s">
        <v>1206</v>
      </c>
      <c r="C2" t="s">
        <v>1207</v>
      </c>
      <c r="D2" t="s">
        <v>1208</v>
      </c>
      <c r="E2" t="s">
        <v>1209</v>
      </c>
      <c r="F2" t="s">
        <v>1210</v>
      </c>
      <c r="G2" s="73" t="s">
        <v>1211</v>
      </c>
      <c r="H2" s="73" t="s">
        <v>1212</v>
      </c>
      <c r="I2" s="73" t="s">
        <v>1213</v>
      </c>
      <c r="J2" s="73" t="s">
        <v>1214</v>
      </c>
      <c r="K2" t="s">
        <v>3529</v>
      </c>
      <c r="L2" t="s">
        <v>3530</v>
      </c>
      <c r="M2" t="s">
        <v>1217</v>
      </c>
      <c r="N2" t="s">
        <v>1218</v>
      </c>
    </row>
    <row r="3" spans="1:14" x14ac:dyDescent="0.25">
      <c r="A3">
        <v>1</v>
      </c>
      <c r="B3">
        <v>1</v>
      </c>
      <c r="C3">
        <v>3.5</v>
      </c>
      <c r="D3">
        <v>2.5</v>
      </c>
      <c r="E3">
        <v>1.5</v>
      </c>
      <c r="F3">
        <v>21</v>
      </c>
    </row>
    <row r="4" spans="1:14" x14ac:dyDescent="0.25">
      <c r="A4">
        <v>1</v>
      </c>
      <c r="B4">
        <v>2</v>
      </c>
      <c r="C4">
        <v>2.25</v>
      </c>
      <c r="D4">
        <v>3.25</v>
      </c>
    </row>
    <row r="5" spans="1:14" x14ac:dyDescent="0.25">
      <c r="A5">
        <v>2</v>
      </c>
      <c r="B5">
        <v>1</v>
      </c>
      <c r="C5">
        <v>3.5</v>
      </c>
      <c r="D5">
        <v>2</v>
      </c>
      <c r="E5">
        <v>5</v>
      </c>
      <c r="F5">
        <v>56</v>
      </c>
      <c r="M5">
        <v>1.5</v>
      </c>
      <c r="N5">
        <v>7</v>
      </c>
    </row>
    <row r="6" spans="1:14" x14ac:dyDescent="0.25">
      <c r="A6">
        <v>3</v>
      </c>
      <c r="B6">
        <v>1</v>
      </c>
      <c r="C6">
        <v>1.3</v>
      </c>
      <c r="D6">
        <v>1.4</v>
      </c>
      <c r="M6" s="73"/>
      <c r="N6" s="73"/>
    </row>
    <row r="7" spans="1:14" x14ac:dyDescent="0.25">
      <c r="A7">
        <v>3</v>
      </c>
      <c r="B7">
        <v>2</v>
      </c>
      <c r="C7">
        <v>1</v>
      </c>
      <c r="D7">
        <v>0.5</v>
      </c>
    </row>
    <row r="8" spans="1:14" x14ac:dyDescent="0.25">
      <c r="A8">
        <v>3</v>
      </c>
      <c r="B8">
        <v>3</v>
      </c>
      <c r="C8">
        <v>1.5</v>
      </c>
      <c r="D8">
        <v>1</v>
      </c>
      <c r="M8">
        <v>1.5</v>
      </c>
      <c r="N8">
        <v>1</v>
      </c>
    </row>
    <row r="9" spans="1:14" x14ac:dyDescent="0.25">
      <c r="A9">
        <v>3</v>
      </c>
      <c r="B9">
        <v>4</v>
      </c>
      <c r="C9">
        <v>4.4999999999999998E-2</v>
      </c>
    </row>
    <row r="10" spans="1:14" x14ac:dyDescent="0.25">
      <c r="A10">
        <v>3</v>
      </c>
      <c r="B10">
        <v>5</v>
      </c>
      <c r="C10">
        <v>0.5</v>
      </c>
      <c r="E10">
        <v>0.1</v>
      </c>
      <c r="F10">
        <v>2</v>
      </c>
    </row>
    <row r="11" spans="1:14" x14ac:dyDescent="0.25">
      <c r="A11">
        <v>3</v>
      </c>
      <c r="B11">
        <v>6</v>
      </c>
      <c r="C11">
        <v>0.75</v>
      </c>
      <c r="D11">
        <v>0.3</v>
      </c>
    </row>
    <row r="12" spans="1:14" x14ac:dyDescent="0.25">
      <c r="A12">
        <v>4</v>
      </c>
      <c r="B12">
        <v>1</v>
      </c>
      <c r="C12">
        <v>2.75</v>
      </c>
      <c r="D12">
        <v>1.5</v>
      </c>
      <c r="E12">
        <v>4.5</v>
      </c>
      <c r="F12">
        <v>54.9</v>
      </c>
    </row>
    <row r="13" spans="1:14" x14ac:dyDescent="0.25">
      <c r="A13">
        <v>5</v>
      </c>
      <c r="B13">
        <v>1</v>
      </c>
      <c r="C13">
        <v>2</v>
      </c>
      <c r="D13">
        <v>2</v>
      </c>
      <c r="E13">
        <v>7.5</v>
      </c>
      <c r="F13">
        <v>56</v>
      </c>
      <c r="M13" s="73"/>
      <c r="N13" s="73"/>
    </row>
    <row r="14" spans="1:14" x14ac:dyDescent="0.25">
      <c r="A14">
        <v>5</v>
      </c>
      <c r="B14">
        <v>2</v>
      </c>
      <c r="E14">
        <v>2</v>
      </c>
      <c r="F14">
        <v>35</v>
      </c>
    </row>
    <row r="15" spans="1:14" x14ac:dyDescent="0.25">
      <c r="A15">
        <v>5</v>
      </c>
      <c r="B15">
        <v>3</v>
      </c>
      <c r="E15">
        <v>9.5</v>
      </c>
      <c r="F15">
        <v>91</v>
      </c>
    </row>
    <row r="16" spans="1:14" x14ac:dyDescent="0.25">
      <c r="A16">
        <v>6</v>
      </c>
      <c r="B16">
        <v>1</v>
      </c>
      <c r="C16">
        <v>2.5</v>
      </c>
      <c r="D16">
        <v>5</v>
      </c>
      <c r="E16">
        <v>4.5</v>
      </c>
      <c r="F16">
        <v>32</v>
      </c>
    </row>
    <row r="17" spans="1:14" x14ac:dyDescent="0.25">
      <c r="A17">
        <v>6</v>
      </c>
      <c r="B17">
        <v>2</v>
      </c>
      <c r="C17">
        <v>2.5</v>
      </c>
      <c r="D17">
        <v>5</v>
      </c>
      <c r="E17">
        <v>4.5</v>
      </c>
      <c r="F17">
        <v>32</v>
      </c>
    </row>
    <row r="18" spans="1:14" x14ac:dyDescent="0.25">
      <c r="A18">
        <v>7</v>
      </c>
      <c r="B18">
        <v>1</v>
      </c>
      <c r="E18">
        <v>4</v>
      </c>
      <c r="F18">
        <v>16</v>
      </c>
    </row>
    <row r="19" spans="1:14" x14ac:dyDescent="0.25">
      <c r="A19">
        <v>7</v>
      </c>
      <c r="B19">
        <v>2</v>
      </c>
      <c r="C19">
        <v>4</v>
      </c>
      <c r="F19">
        <v>3.5</v>
      </c>
      <c r="M19">
        <v>2.25</v>
      </c>
      <c r="N19">
        <v>11</v>
      </c>
    </row>
    <row r="20" spans="1:14" x14ac:dyDescent="0.25">
      <c r="A20">
        <v>7</v>
      </c>
      <c r="B20">
        <v>3</v>
      </c>
      <c r="C20">
        <v>2</v>
      </c>
      <c r="D20">
        <v>3</v>
      </c>
      <c r="E20">
        <v>2</v>
      </c>
      <c r="F20">
        <v>2</v>
      </c>
      <c r="M20">
        <v>4</v>
      </c>
      <c r="N20">
        <v>5</v>
      </c>
    </row>
    <row r="21" spans="1:14" x14ac:dyDescent="0.25">
      <c r="A21">
        <v>7</v>
      </c>
      <c r="B21">
        <v>4</v>
      </c>
      <c r="C21">
        <v>7</v>
      </c>
      <c r="D21">
        <v>12</v>
      </c>
    </row>
    <row r="22" spans="1:14" x14ac:dyDescent="0.25">
      <c r="A22">
        <v>7</v>
      </c>
      <c r="B22">
        <v>5</v>
      </c>
      <c r="C22">
        <v>4</v>
      </c>
      <c r="D22">
        <v>2.5</v>
      </c>
      <c r="M22">
        <v>2</v>
      </c>
      <c r="N22">
        <v>1.5</v>
      </c>
    </row>
    <row r="23" spans="1:14" x14ac:dyDescent="0.25">
      <c r="A23">
        <v>7</v>
      </c>
      <c r="B23">
        <v>6</v>
      </c>
      <c r="C23">
        <v>2</v>
      </c>
      <c r="D23">
        <v>1</v>
      </c>
      <c r="E23">
        <v>2</v>
      </c>
      <c r="F23">
        <v>5</v>
      </c>
      <c r="M23">
        <v>4</v>
      </c>
      <c r="N23">
        <v>6</v>
      </c>
    </row>
    <row r="24" spans="1:14" x14ac:dyDescent="0.25">
      <c r="A24">
        <v>8</v>
      </c>
      <c r="B24">
        <v>1</v>
      </c>
      <c r="E24">
        <v>4</v>
      </c>
      <c r="F24">
        <v>23</v>
      </c>
    </row>
    <row r="25" spans="1:14" x14ac:dyDescent="0.25">
      <c r="A25">
        <v>8</v>
      </c>
      <c r="B25">
        <v>2</v>
      </c>
      <c r="E25">
        <v>2</v>
      </c>
      <c r="F25">
        <v>7</v>
      </c>
    </row>
    <row r="26" spans="1:14" x14ac:dyDescent="0.25">
      <c r="A26">
        <v>9</v>
      </c>
      <c r="B26">
        <v>1</v>
      </c>
      <c r="C26">
        <v>6</v>
      </c>
      <c r="D26">
        <v>6</v>
      </c>
    </row>
    <row r="27" spans="1:14" x14ac:dyDescent="0.25">
      <c r="A27">
        <v>10</v>
      </c>
      <c r="B27">
        <v>1</v>
      </c>
      <c r="C27">
        <v>4</v>
      </c>
      <c r="D27">
        <v>4.5</v>
      </c>
      <c r="E27">
        <v>1</v>
      </c>
      <c r="F27">
        <v>15</v>
      </c>
    </row>
    <row r="28" spans="1:14" x14ac:dyDescent="0.25">
      <c r="A28">
        <v>11</v>
      </c>
    </row>
    <row r="29" spans="1:14" x14ac:dyDescent="0.25">
      <c r="B29">
        <f>COUNT(B3:B28)</f>
        <v>25</v>
      </c>
      <c r="C29">
        <f t="shared" ref="C29:N29" si="0">SUM(C3:C28)</f>
        <v>53.094999999999999</v>
      </c>
      <c r="D29">
        <f t="shared" si="0"/>
        <v>53.45</v>
      </c>
      <c r="E29">
        <f t="shared" si="0"/>
        <v>54.1</v>
      </c>
      <c r="F29">
        <f t="shared" si="0"/>
        <v>451.4</v>
      </c>
      <c r="G29">
        <f t="shared" si="0"/>
        <v>0</v>
      </c>
      <c r="H29">
        <f t="shared" si="0"/>
        <v>0</v>
      </c>
      <c r="I29">
        <f t="shared" si="0"/>
        <v>0</v>
      </c>
      <c r="J29">
        <f t="shared" si="0"/>
        <v>0</v>
      </c>
      <c r="K29">
        <f t="shared" si="0"/>
        <v>0</v>
      </c>
      <c r="L29">
        <f t="shared" si="0"/>
        <v>0</v>
      </c>
      <c r="M29">
        <f t="shared" si="0"/>
        <v>15.25</v>
      </c>
      <c r="N29">
        <f t="shared" si="0"/>
        <v>31.5</v>
      </c>
    </row>
    <row r="30" spans="1:14" x14ac:dyDescent="0.25">
      <c r="M30">
        <f>COUNT(M3:M27)</f>
        <v>6</v>
      </c>
    </row>
    <row r="31" spans="1:14" x14ac:dyDescent="0.25">
      <c r="C31" t="s">
        <v>1219</v>
      </c>
      <c r="D31" t="s">
        <v>1220</v>
      </c>
      <c r="E31" t="s">
        <v>1221</v>
      </c>
    </row>
    <row r="32" spans="1:14" x14ac:dyDescent="0.25">
      <c r="C32">
        <f>COUNT(B3:B27)</f>
        <v>25</v>
      </c>
      <c r="D32">
        <f>C29+E29+K29+M29</f>
        <v>122.44499999999999</v>
      </c>
      <c r="E32">
        <f>D29+F29+L29+N29</f>
        <v>536.34999999999991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J106"/>
  <sheetViews>
    <sheetView zoomScaleNormal="100" workbookViewId="0">
      <selection activeCell="I21" activeCellId="1" sqref="A202:XFD202 I21"/>
    </sheetView>
  </sheetViews>
  <sheetFormatPr defaultColWidth="9.109375" defaultRowHeight="13.8" x14ac:dyDescent="0.3"/>
  <cols>
    <col min="1" max="1" width="15.88671875" style="194" customWidth="1"/>
    <col min="2" max="2" width="9.88671875" style="194" customWidth="1"/>
    <col min="3" max="3" width="6.6640625" style="194" customWidth="1"/>
    <col min="4" max="4" width="10.33203125" style="194" customWidth="1"/>
    <col min="5" max="5" width="9.44140625" style="194" customWidth="1"/>
    <col min="6" max="6" width="9.33203125" style="194" customWidth="1"/>
    <col min="7" max="7" width="8.6640625" style="194" customWidth="1"/>
    <col min="8" max="1024" width="9.109375" style="194"/>
  </cols>
  <sheetData>
    <row r="1" spans="1:11" ht="15.75" customHeight="1" x14ac:dyDescent="0.3">
      <c r="A1" s="1" t="s">
        <v>1267</v>
      </c>
      <c r="B1" s="1"/>
      <c r="C1" s="1"/>
      <c r="D1" s="1"/>
      <c r="E1" s="1"/>
      <c r="F1" s="1"/>
      <c r="G1" s="1"/>
    </row>
    <row r="2" spans="1:11" ht="41.4" x14ac:dyDescent="0.3">
      <c r="A2" s="195" t="s">
        <v>3558</v>
      </c>
      <c r="B2" s="196" t="s">
        <v>3559</v>
      </c>
      <c r="C2" s="196" t="s">
        <v>3560</v>
      </c>
      <c r="D2" s="196" t="s">
        <v>3561</v>
      </c>
      <c r="E2" s="196" t="s">
        <v>3562</v>
      </c>
      <c r="F2" s="196" t="s">
        <v>3563</v>
      </c>
      <c r="G2" s="196" t="s">
        <v>3564</v>
      </c>
      <c r="I2" s="194" t="s">
        <v>3565</v>
      </c>
      <c r="J2" s="197"/>
    </row>
    <row r="3" spans="1:11" x14ac:dyDescent="0.3">
      <c r="A3" s="198">
        <v>40531.333333333299</v>
      </c>
      <c r="B3" s="199">
        <v>1</v>
      </c>
      <c r="C3" s="199">
        <v>7.7</v>
      </c>
      <c r="D3" s="199">
        <v>165</v>
      </c>
      <c r="E3" s="199">
        <v>37</v>
      </c>
      <c r="F3" s="199">
        <v>99</v>
      </c>
      <c r="G3" s="199">
        <v>0</v>
      </c>
      <c r="I3" s="200" t="s">
        <v>3566</v>
      </c>
      <c r="J3" s="197"/>
    </row>
    <row r="4" spans="1:11" x14ac:dyDescent="0.3">
      <c r="A4" s="198">
        <v>40531.291666666701</v>
      </c>
      <c r="B4" s="199">
        <v>0</v>
      </c>
      <c r="C4" s="199">
        <v>3.3</v>
      </c>
      <c r="D4" s="199">
        <v>78</v>
      </c>
      <c r="E4" s="199">
        <v>33.299999999999997</v>
      </c>
      <c r="F4" s="199">
        <v>100</v>
      </c>
      <c r="G4" s="199">
        <v>0.02</v>
      </c>
      <c r="I4" s="200" t="s">
        <v>3567</v>
      </c>
      <c r="J4" s="197"/>
    </row>
    <row r="5" spans="1:11" x14ac:dyDescent="0.3">
      <c r="A5" s="198">
        <v>40531.25</v>
      </c>
      <c r="B5" s="199">
        <v>0</v>
      </c>
      <c r="C5" s="199">
        <v>3.9</v>
      </c>
      <c r="D5" s="199">
        <v>20</v>
      </c>
      <c r="E5" s="199">
        <v>32.4</v>
      </c>
      <c r="F5" s="199">
        <v>100</v>
      </c>
      <c r="G5" s="199">
        <v>0.02</v>
      </c>
      <c r="I5" s="200" t="s">
        <v>3568</v>
      </c>
      <c r="J5" s="197"/>
    </row>
    <row r="6" spans="1:11" x14ac:dyDescent="0.3">
      <c r="A6" s="198">
        <v>40531.208333333299</v>
      </c>
      <c r="B6" s="199">
        <v>0</v>
      </c>
      <c r="C6" s="199">
        <v>2</v>
      </c>
      <c r="D6" s="199">
        <v>232</v>
      </c>
      <c r="E6" s="199">
        <v>32.299999999999997</v>
      </c>
      <c r="F6" s="199">
        <v>100</v>
      </c>
      <c r="G6" s="199">
        <v>0.01</v>
      </c>
    </row>
    <row r="7" spans="1:11" x14ac:dyDescent="0.3">
      <c r="A7" s="198">
        <v>40531.166666666701</v>
      </c>
      <c r="B7" s="199">
        <v>0</v>
      </c>
      <c r="C7" s="199">
        <v>3.2</v>
      </c>
      <c r="D7" s="199">
        <v>282</v>
      </c>
      <c r="E7" s="199">
        <v>32.299999999999997</v>
      </c>
      <c r="F7" s="199">
        <v>100</v>
      </c>
      <c r="G7" s="199">
        <v>0.03</v>
      </c>
      <c r="J7" s="194" t="s">
        <v>3569</v>
      </c>
      <c r="K7" s="194" t="s">
        <v>3570</v>
      </c>
    </row>
    <row r="8" spans="1:11" x14ac:dyDescent="0.3">
      <c r="A8" s="198">
        <v>40531.125</v>
      </c>
      <c r="B8" s="199">
        <v>0</v>
      </c>
      <c r="C8" s="199">
        <v>3</v>
      </c>
      <c r="D8" s="199">
        <v>39</v>
      </c>
      <c r="E8" s="199">
        <v>33.299999999999997</v>
      </c>
      <c r="F8" s="199">
        <v>99</v>
      </c>
      <c r="G8" s="199">
        <v>0.01</v>
      </c>
      <c r="H8" s="194" t="s">
        <v>3522</v>
      </c>
      <c r="I8" s="194">
        <f>MIN(C$12:C$35)</f>
        <v>0</v>
      </c>
      <c r="J8" s="194">
        <f>MIN(D$12:D$35)</f>
        <v>0</v>
      </c>
      <c r="K8" s="194">
        <f>MIN(E$12:E$35)</f>
        <v>18.100000000000001</v>
      </c>
    </row>
    <row r="9" spans="1:11" x14ac:dyDescent="0.3">
      <c r="A9" s="198">
        <v>40531.083333333299</v>
      </c>
      <c r="B9" s="199">
        <v>0</v>
      </c>
      <c r="C9" s="199">
        <v>3</v>
      </c>
      <c r="D9" s="199">
        <v>47</v>
      </c>
      <c r="E9" s="199">
        <v>32.4</v>
      </c>
      <c r="F9" s="199">
        <v>100</v>
      </c>
      <c r="G9" s="199">
        <v>0.08</v>
      </c>
      <c r="H9" s="194" t="s">
        <v>3523</v>
      </c>
      <c r="I9" s="194">
        <f>MAX(C$12:C$35)</f>
        <v>4.9000000000000004</v>
      </c>
      <c r="J9" s="194">
        <f>MAX(D$12:D$35)</f>
        <v>348</v>
      </c>
      <c r="K9" s="194">
        <f>MAX(E$12:E$35)</f>
        <v>33.6</v>
      </c>
    </row>
    <row r="10" spans="1:11" x14ac:dyDescent="0.3">
      <c r="A10" s="198">
        <v>40531.041666666701</v>
      </c>
      <c r="B10" s="199">
        <v>0</v>
      </c>
      <c r="C10" s="199">
        <v>3.4</v>
      </c>
      <c r="D10" s="199">
        <v>316</v>
      </c>
      <c r="E10" s="199">
        <v>32.200000000000003</v>
      </c>
      <c r="F10" s="199">
        <v>99</v>
      </c>
      <c r="G10" s="199">
        <v>0.04</v>
      </c>
    </row>
    <row r="11" spans="1:11" x14ac:dyDescent="0.3">
      <c r="A11" s="198">
        <v>40531</v>
      </c>
      <c r="B11" s="199">
        <v>0</v>
      </c>
      <c r="C11" s="199">
        <v>4.0999999999999996</v>
      </c>
      <c r="D11" s="199">
        <v>164</v>
      </c>
      <c r="E11" s="199">
        <v>32.4</v>
      </c>
      <c r="F11" s="199">
        <v>99</v>
      </c>
      <c r="G11" s="199">
        <v>0.01</v>
      </c>
    </row>
    <row r="12" spans="1:11" x14ac:dyDescent="0.3">
      <c r="A12" s="201">
        <v>40530.958333333299</v>
      </c>
      <c r="B12" s="202">
        <v>0</v>
      </c>
      <c r="C12" s="202">
        <v>2.8</v>
      </c>
      <c r="D12" s="202">
        <v>94</v>
      </c>
      <c r="E12" s="202">
        <v>33.6</v>
      </c>
      <c r="F12" s="202">
        <v>99</v>
      </c>
      <c r="G12" s="202">
        <v>0</v>
      </c>
    </row>
    <row r="13" spans="1:11" x14ac:dyDescent="0.3">
      <c r="A13" s="201">
        <v>40530.916666666701</v>
      </c>
      <c r="B13" s="202">
        <v>0</v>
      </c>
      <c r="C13" s="202">
        <v>4.9000000000000004</v>
      </c>
      <c r="D13" s="202">
        <v>66</v>
      </c>
      <c r="E13" s="202">
        <v>32.1</v>
      </c>
      <c r="F13" s="202">
        <v>99</v>
      </c>
      <c r="G13" s="202">
        <v>0.04</v>
      </c>
    </row>
    <row r="14" spans="1:11" x14ac:dyDescent="0.3">
      <c r="A14" s="201">
        <v>40530.875</v>
      </c>
      <c r="B14" s="202">
        <v>0</v>
      </c>
      <c r="C14" s="202">
        <v>3</v>
      </c>
      <c r="D14" s="202">
        <v>333</v>
      </c>
      <c r="E14" s="202">
        <v>31.5</v>
      </c>
      <c r="F14" s="202">
        <v>99</v>
      </c>
      <c r="G14" s="202">
        <v>0.08</v>
      </c>
    </row>
    <row r="15" spans="1:11" x14ac:dyDescent="0.3">
      <c r="A15" s="201">
        <v>40530.833333333299</v>
      </c>
      <c r="B15" s="202">
        <v>0</v>
      </c>
      <c r="C15" s="202">
        <v>0</v>
      </c>
      <c r="D15" s="202">
        <v>0</v>
      </c>
      <c r="E15" s="202">
        <v>27.9</v>
      </c>
      <c r="F15" s="202">
        <v>98</v>
      </c>
      <c r="G15" s="202">
        <v>0.03</v>
      </c>
    </row>
    <row r="16" spans="1:11" x14ac:dyDescent="0.3">
      <c r="A16" s="201">
        <v>40530.791666666701</v>
      </c>
      <c r="B16" s="202">
        <v>0</v>
      </c>
      <c r="C16" s="202">
        <v>0</v>
      </c>
      <c r="D16" s="202">
        <v>0</v>
      </c>
      <c r="E16" s="202">
        <v>25.8</v>
      </c>
      <c r="F16" s="202">
        <v>98</v>
      </c>
      <c r="G16" s="202">
        <v>0.01</v>
      </c>
    </row>
    <row r="17" spans="1:7" x14ac:dyDescent="0.3">
      <c r="A17" s="201">
        <v>40530.75</v>
      </c>
      <c r="B17" s="202">
        <v>0</v>
      </c>
      <c r="C17" s="202">
        <v>0</v>
      </c>
      <c r="D17" s="202">
        <v>0</v>
      </c>
      <c r="E17" s="202">
        <v>26.1</v>
      </c>
      <c r="F17" s="202">
        <v>97</v>
      </c>
      <c r="G17" s="202">
        <v>0.03</v>
      </c>
    </row>
    <row r="18" spans="1:7" x14ac:dyDescent="0.3">
      <c r="A18" s="201">
        <v>40530.708333333299</v>
      </c>
      <c r="B18" s="202">
        <v>4</v>
      </c>
      <c r="C18" s="202">
        <v>0</v>
      </c>
      <c r="D18" s="202">
        <v>0</v>
      </c>
      <c r="E18" s="202">
        <v>25.5</v>
      </c>
      <c r="F18" s="202">
        <v>97</v>
      </c>
      <c r="G18" s="202">
        <v>0.01</v>
      </c>
    </row>
    <row r="19" spans="1:7" x14ac:dyDescent="0.3">
      <c r="A19" s="201">
        <v>40530.666666666701</v>
      </c>
      <c r="B19" s="202">
        <v>17</v>
      </c>
      <c r="C19" s="202">
        <v>0</v>
      </c>
      <c r="D19" s="202">
        <v>0</v>
      </c>
      <c r="E19" s="202">
        <v>26.3</v>
      </c>
      <c r="F19" s="202">
        <v>96</v>
      </c>
      <c r="G19" s="202">
        <v>0</v>
      </c>
    </row>
    <row r="20" spans="1:7" x14ac:dyDescent="0.3">
      <c r="A20" s="201">
        <v>40530.625</v>
      </c>
      <c r="B20" s="202">
        <v>35</v>
      </c>
      <c r="C20" s="202">
        <v>0</v>
      </c>
      <c r="D20" s="202">
        <v>0</v>
      </c>
      <c r="E20" s="202">
        <v>26.4</v>
      </c>
      <c r="F20" s="202">
        <v>96</v>
      </c>
      <c r="G20" s="202">
        <v>0</v>
      </c>
    </row>
    <row r="21" spans="1:7" x14ac:dyDescent="0.3">
      <c r="A21" s="201">
        <v>40530.583333333299</v>
      </c>
      <c r="B21" s="202">
        <v>33</v>
      </c>
      <c r="C21" s="202">
        <v>0</v>
      </c>
      <c r="D21" s="202">
        <v>0</v>
      </c>
      <c r="E21" s="202">
        <v>26.2</v>
      </c>
      <c r="F21" s="202">
        <v>96</v>
      </c>
      <c r="G21" s="202">
        <v>0.01</v>
      </c>
    </row>
    <row r="22" spans="1:7" x14ac:dyDescent="0.3">
      <c r="A22" s="201">
        <v>40530.541666666701</v>
      </c>
      <c r="B22" s="202">
        <v>45</v>
      </c>
      <c r="C22" s="202">
        <v>1.4</v>
      </c>
      <c r="D22" s="202">
        <v>224</v>
      </c>
      <c r="E22" s="202">
        <v>24.7</v>
      </c>
      <c r="F22" s="202">
        <v>95</v>
      </c>
      <c r="G22" s="202">
        <v>0.02</v>
      </c>
    </row>
    <row r="23" spans="1:7" x14ac:dyDescent="0.3">
      <c r="A23" s="201">
        <v>40530.5</v>
      </c>
      <c r="B23" s="202">
        <v>50</v>
      </c>
      <c r="C23" s="202">
        <v>2.2000000000000002</v>
      </c>
      <c r="D23" s="202">
        <v>254</v>
      </c>
      <c r="E23" s="202">
        <v>23.9</v>
      </c>
      <c r="F23" s="202">
        <v>94</v>
      </c>
      <c r="G23" s="202">
        <v>0.03</v>
      </c>
    </row>
    <row r="24" spans="1:7" x14ac:dyDescent="0.3">
      <c r="A24" s="201">
        <v>40530.458333333299</v>
      </c>
      <c r="B24" s="202">
        <v>38</v>
      </c>
      <c r="C24" s="202">
        <v>1.7</v>
      </c>
      <c r="D24" s="202">
        <v>283</v>
      </c>
      <c r="E24" s="202">
        <v>23.8</v>
      </c>
      <c r="F24" s="202">
        <v>95</v>
      </c>
      <c r="G24" s="202">
        <v>0.01</v>
      </c>
    </row>
    <row r="25" spans="1:7" x14ac:dyDescent="0.3">
      <c r="A25" s="201">
        <v>40530.416666666701</v>
      </c>
      <c r="B25" s="202">
        <v>21</v>
      </c>
      <c r="C25" s="202">
        <v>0.7</v>
      </c>
      <c r="D25" s="202">
        <v>270</v>
      </c>
      <c r="E25" s="202">
        <v>22</v>
      </c>
      <c r="F25" s="202">
        <v>96</v>
      </c>
      <c r="G25" s="202">
        <v>0.01</v>
      </c>
    </row>
    <row r="26" spans="1:7" x14ac:dyDescent="0.3">
      <c r="A26" s="201">
        <v>40530.375</v>
      </c>
      <c r="B26" s="202">
        <v>6</v>
      </c>
      <c r="C26" s="202">
        <v>2.2000000000000002</v>
      </c>
      <c r="D26" s="202">
        <v>330</v>
      </c>
      <c r="E26" s="202">
        <v>20.7</v>
      </c>
      <c r="F26" s="202">
        <v>96</v>
      </c>
      <c r="G26" s="202">
        <v>0.01</v>
      </c>
    </row>
    <row r="27" spans="1:7" x14ac:dyDescent="0.3">
      <c r="A27" s="201">
        <v>40530.333333333299</v>
      </c>
      <c r="B27" s="202">
        <v>0</v>
      </c>
      <c r="C27" s="202">
        <v>1.5</v>
      </c>
      <c r="D27" s="202">
        <v>231</v>
      </c>
      <c r="E27" s="202">
        <v>20</v>
      </c>
      <c r="F27" s="202">
        <v>96</v>
      </c>
      <c r="G27" s="202">
        <v>0.01</v>
      </c>
    </row>
    <row r="28" spans="1:7" x14ac:dyDescent="0.3">
      <c r="A28" s="201">
        <v>40530.291666666701</v>
      </c>
      <c r="B28" s="202">
        <v>0</v>
      </c>
      <c r="C28" s="202">
        <v>1.4</v>
      </c>
      <c r="D28" s="202">
        <v>348</v>
      </c>
      <c r="E28" s="202">
        <v>19.600000000000001</v>
      </c>
      <c r="F28" s="202">
        <v>95</v>
      </c>
      <c r="G28" s="202">
        <v>0.01</v>
      </c>
    </row>
    <row r="29" spans="1:7" x14ac:dyDescent="0.3">
      <c r="A29" s="201">
        <v>40530.25</v>
      </c>
      <c r="B29" s="202">
        <v>0</v>
      </c>
      <c r="C29" s="202">
        <v>2.2999999999999998</v>
      </c>
      <c r="D29" s="202">
        <v>244</v>
      </c>
      <c r="E29" s="202">
        <v>19.5</v>
      </c>
      <c r="F29" s="202">
        <v>95</v>
      </c>
      <c r="G29" s="202">
        <v>0</v>
      </c>
    </row>
    <row r="30" spans="1:7" x14ac:dyDescent="0.3">
      <c r="A30" s="201">
        <v>40530.208333333299</v>
      </c>
      <c r="B30" s="202">
        <v>0</v>
      </c>
      <c r="C30" s="202">
        <v>3.1</v>
      </c>
      <c r="D30" s="202">
        <v>314</v>
      </c>
      <c r="E30" s="202">
        <v>19.600000000000001</v>
      </c>
      <c r="F30" s="202">
        <v>95</v>
      </c>
      <c r="G30" s="202">
        <v>0</v>
      </c>
    </row>
    <row r="31" spans="1:7" x14ac:dyDescent="0.3">
      <c r="A31" s="201">
        <v>40530.166666666701</v>
      </c>
      <c r="B31" s="202">
        <v>0</v>
      </c>
      <c r="C31" s="202">
        <v>2.5</v>
      </c>
      <c r="D31" s="202">
        <v>4</v>
      </c>
      <c r="E31" s="202">
        <v>19.399999999999999</v>
      </c>
      <c r="F31" s="202">
        <v>95</v>
      </c>
      <c r="G31" s="202">
        <v>0</v>
      </c>
    </row>
    <row r="32" spans="1:7" x14ac:dyDescent="0.3">
      <c r="A32" s="201">
        <v>40530.125</v>
      </c>
      <c r="B32" s="202">
        <v>0</v>
      </c>
      <c r="C32" s="202">
        <v>1</v>
      </c>
      <c r="D32" s="202">
        <v>208</v>
      </c>
      <c r="E32" s="202">
        <v>19.2</v>
      </c>
      <c r="F32" s="202">
        <v>95</v>
      </c>
      <c r="G32" s="202">
        <v>0</v>
      </c>
    </row>
    <row r="33" spans="1:7" x14ac:dyDescent="0.3">
      <c r="A33" s="201">
        <v>40530.083333333299</v>
      </c>
      <c r="B33" s="202">
        <v>0</v>
      </c>
      <c r="C33" s="202">
        <v>1.4</v>
      </c>
      <c r="D33" s="202">
        <v>157</v>
      </c>
      <c r="E33" s="202">
        <v>18.8</v>
      </c>
      <c r="F33" s="202">
        <v>94</v>
      </c>
      <c r="G33" s="202">
        <v>0</v>
      </c>
    </row>
    <row r="34" spans="1:7" x14ac:dyDescent="0.3">
      <c r="A34" s="201">
        <v>40530.041666666701</v>
      </c>
      <c r="B34" s="202">
        <v>0</v>
      </c>
      <c r="C34" s="202">
        <v>1.1000000000000001</v>
      </c>
      <c r="D34" s="202">
        <v>173</v>
      </c>
      <c r="E34" s="202">
        <v>18.399999999999999</v>
      </c>
      <c r="F34" s="202">
        <v>95</v>
      </c>
      <c r="G34" s="202">
        <v>0.01</v>
      </c>
    </row>
    <row r="35" spans="1:7" x14ac:dyDescent="0.3">
      <c r="A35" s="201">
        <v>40530</v>
      </c>
      <c r="B35" s="202">
        <v>0</v>
      </c>
      <c r="C35" s="202">
        <v>2.1</v>
      </c>
      <c r="D35" s="202">
        <v>211</v>
      </c>
      <c r="E35" s="202">
        <v>18.100000000000001</v>
      </c>
      <c r="F35" s="202">
        <v>95</v>
      </c>
      <c r="G35" s="202">
        <v>0.02</v>
      </c>
    </row>
    <row r="36" spans="1:7" x14ac:dyDescent="0.3">
      <c r="A36" s="198">
        <v>40529.958333333299</v>
      </c>
      <c r="B36" s="199">
        <v>0</v>
      </c>
      <c r="C36" s="199">
        <v>1.4</v>
      </c>
      <c r="D36" s="199">
        <v>323</v>
      </c>
      <c r="E36" s="199">
        <v>18.100000000000001</v>
      </c>
      <c r="F36" s="199">
        <v>95</v>
      </c>
      <c r="G36" s="199">
        <v>0.02</v>
      </c>
    </row>
    <row r="37" spans="1:7" x14ac:dyDescent="0.3">
      <c r="A37" s="198">
        <v>40529.916666666701</v>
      </c>
      <c r="B37" s="199">
        <v>0</v>
      </c>
      <c r="C37" s="199">
        <v>1.1000000000000001</v>
      </c>
      <c r="D37" s="199">
        <v>301</v>
      </c>
      <c r="E37" s="199">
        <v>17.899999999999999</v>
      </c>
      <c r="F37" s="199">
        <v>95</v>
      </c>
      <c r="G37" s="199">
        <v>0</v>
      </c>
    </row>
    <row r="38" spans="1:7" x14ac:dyDescent="0.3">
      <c r="A38" s="198">
        <v>40529.875</v>
      </c>
      <c r="B38" s="199">
        <v>0</v>
      </c>
      <c r="C38" s="199">
        <v>1.9</v>
      </c>
      <c r="D38" s="199">
        <v>271</v>
      </c>
      <c r="E38" s="199">
        <v>17.8</v>
      </c>
      <c r="F38" s="199">
        <v>95</v>
      </c>
      <c r="G38" s="199">
        <v>0.01</v>
      </c>
    </row>
    <row r="39" spans="1:7" x14ac:dyDescent="0.3">
      <c r="A39" s="198">
        <v>40529.833333333299</v>
      </c>
      <c r="B39" s="199">
        <v>0</v>
      </c>
      <c r="C39" s="199">
        <v>1.8</v>
      </c>
      <c r="D39" s="199">
        <v>266</v>
      </c>
      <c r="E39" s="199">
        <v>17.899999999999999</v>
      </c>
      <c r="F39" s="199">
        <v>95</v>
      </c>
      <c r="G39" s="199">
        <v>0</v>
      </c>
    </row>
    <row r="40" spans="1:7" x14ac:dyDescent="0.3">
      <c r="A40" s="198">
        <v>40529.791666666701</v>
      </c>
      <c r="B40" s="199">
        <v>0</v>
      </c>
      <c r="C40" s="199">
        <v>1.5</v>
      </c>
      <c r="D40" s="199">
        <v>20</v>
      </c>
      <c r="E40" s="199">
        <v>17.3</v>
      </c>
      <c r="F40" s="199">
        <v>94</v>
      </c>
      <c r="G40" s="199">
        <v>0</v>
      </c>
    </row>
    <row r="41" spans="1:7" x14ac:dyDescent="0.3">
      <c r="A41" s="198">
        <v>40529.75</v>
      </c>
      <c r="B41" s="199">
        <v>0</v>
      </c>
      <c r="C41" s="199">
        <v>1.7</v>
      </c>
      <c r="D41" s="199">
        <v>188</v>
      </c>
      <c r="E41" s="199">
        <v>16.600000000000001</v>
      </c>
      <c r="F41" s="199">
        <v>93</v>
      </c>
      <c r="G41" s="199">
        <v>0</v>
      </c>
    </row>
    <row r="42" spans="1:7" x14ac:dyDescent="0.3">
      <c r="A42" s="198">
        <v>40529.708333333299</v>
      </c>
      <c r="B42" s="199">
        <v>11</v>
      </c>
      <c r="C42" s="199">
        <v>1.7</v>
      </c>
      <c r="D42" s="199">
        <v>232</v>
      </c>
      <c r="E42" s="199">
        <v>16.600000000000001</v>
      </c>
      <c r="F42" s="199">
        <v>93</v>
      </c>
      <c r="G42" s="199">
        <v>0</v>
      </c>
    </row>
    <row r="43" spans="1:7" x14ac:dyDescent="0.3">
      <c r="A43" s="198">
        <v>40529.666666666701</v>
      </c>
      <c r="B43" s="199">
        <v>46</v>
      </c>
      <c r="C43" s="199">
        <v>2.2000000000000002</v>
      </c>
      <c r="D43" s="199">
        <v>238</v>
      </c>
      <c r="E43" s="199">
        <v>16.3</v>
      </c>
      <c r="F43" s="199">
        <v>93</v>
      </c>
      <c r="G43" s="199">
        <v>0</v>
      </c>
    </row>
    <row r="44" spans="1:7" x14ac:dyDescent="0.3">
      <c r="A44" s="198">
        <v>40529.625</v>
      </c>
      <c r="B44" s="199">
        <v>84</v>
      </c>
      <c r="C44" s="199">
        <v>2.7</v>
      </c>
      <c r="D44" s="199">
        <v>309</v>
      </c>
      <c r="E44" s="199">
        <v>17.100000000000001</v>
      </c>
      <c r="F44" s="199">
        <v>93</v>
      </c>
      <c r="G44" s="199">
        <v>0</v>
      </c>
    </row>
    <row r="45" spans="1:7" x14ac:dyDescent="0.3">
      <c r="A45" s="198">
        <v>40529.583333333299</v>
      </c>
      <c r="B45" s="199">
        <v>114</v>
      </c>
      <c r="C45" s="199">
        <v>3</v>
      </c>
      <c r="D45" s="199">
        <v>300</v>
      </c>
      <c r="E45" s="199">
        <v>17.399999999999999</v>
      </c>
      <c r="F45" s="199">
        <v>92</v>
      </c>
      <c r="G45" s="199">
        <v>0</v>
      </c>
    </row>
    <row r="46" spans="1:7" x14ac:dyDescent="0.3">
      <c r="A46" s="198">
        <v>40529.541666666701</v>
      </c>
      <c r="B46" s="199">
        <v>114</v>
      </c>
      <c r="C46" s="199">
        <v>2.5</v>
      </c>
      <c r="D46" s="199">
        <v>320</v>
      </c>
      <c r="E46" s="199">
        <v>17</v>
      </c>
      <c r="F46" s="199">
        <v>94</v>
      </c>
      <c r="G46" s="199">
        <v>0</v>
      </c>
    </row>
    <row r="47" spans="1:7" x14ac:dyDescent="0.3">
      <c r="A47" s="198">
        <v>40529.5</v>
      </c>
      <c r="B47" s="199">
        <v>163</v>
      </c>
      <c r="C47" s="199">
        <v>3.6</v>
      </c>
      <c r="D47" s="199">
        <v>338</v>
      </c>
      <c r="E47" s="199">
        <v>14.6</v>
      </c>
      <c r="F47" s="199">
        <v>91</v>
      </c>
      <c r="G47" s="199">
        <v>0</v>
      </c>
    </row>
    <row r="48" spans="1:7" x14ac:dyDescent="0.3">
      <c r="A48" s="198">
        <v>40529.458333333299</v>
      </c>
      <c r="B48" s="199">
        <v>118</v>
      </c>
      <c r="C48" s="199">
        <v>2</v>
      </c>
      <c r="D48" s="199">
        <v>341</v>
      </c>
      <c r="E48" s="199">
        <v>12</v>
      </c>
      <c r="F48" s="199">
        <v>90</v>
      </c>
      <c r="G48" s="199">
        <v>0</v>
      </c>
    </row>
    <row r="49" spans="1:7" x14ac:dyDescent="0.3">
      <c r="A49" s="198">
        <v>40529.416666666701</v>
      </c>
      <c r="B49" s="199">
        <v>59</v>
      </c>
      <c r="C49" s="199">
        <v>1</v>
      </c>
      <c r="D49" s="199">
        <v>269</v>
      </c>
      <c r="E49" s="199">
        <v>7.6</v>
      </c>
      <c r="F49" s="199">
        <v>89</v>
      </c>
      <c r="G49" s="199">
        <v>0</v>
      </c>
    </row>
    <row r="50" spans="1:7" x14ac:dyDescent="0.3">
      <c r="A50" s="198">
        <v>40529.375</v>
      </c>
      <c r="B50" s="199">
        <v>22</v>
      </c>
      <c r="C50" s="199">
        <v>1</v>
      </c>
      <c r="D50" s="199">
        <v>354</v>
      </c>
      <c r="E50" s="199">
        <v>3.9</v>
      </c>
      <c r="F50" s="199">
        <v>89</v>
      </c>
      <c r="G50" s="199">
        <v>0</v>
      </c>
    </row>
    <row r="51" spans="1:7" x14ac:dyDescent="0.3">
      <c r="A51" s="198">
        <v>40529.333333333299</v>
      </c>
      <c r="B51" s="199">
        <v>1</v>
      </c>
      <c r="C51" s="199">
        <v>0.9</v>
      </c>
      <c r="D51" s="199">
        <v>33</v>
      </c>
      <c r="E51" s="199">
        <v>3.1</v>
      </c>
      <c r="F51" s="199">
        <v>88</v>
      </c>
      <c r="G51" s="199">
        <v>0</v>
      </c>
    </row>
    <row r="52" spans="1:7" x14ac:dyDescent="0.3">
      <c r="A52" s="198">
        <v>40529.291666666701</v>
      </c>
      <c r="B52" s="199">
        <v>0</v>
      </c>
      <c r="C52" s="199">
        <v>1.5</v>
      </c>
      <c r="D52" s="199">
        <v>331</v>
      </c>
      <c r="E52" s="199">
        <v>2.9</v>
      </c>
      <c r="F52" s="199">
        <v>88</v>
      </c>
      <c r="G52" s="199">
        <v>0</v>
      </c>
    </row>
    <row r="53" spans="1:7" x14ac:dyDescent="0.3">
      <c r="A53" s="198">
        <v>40529.25</v>
      </c>
      <c r="B53" s="199">
        <v>0</v>
      </c>
      <c r="C53" s="199">
        <v>1.4</v>
      </c>
      <c r="D53" s="199">
        <v>14</v>
      </c>
      <c r="E53" s="199">
        <v>2.5</v>
      </c>
      <c r="F53" s="199">
        <v>88</v>
      </c>
      <c r="G53" s="199">
        <v>0</v>
      </c>
    </row>
    <row r="54" spans="1:7" x14ac:dyDescent="0.3">
      <c r="A54" s="198">
        <v>40529.208333333299</v>
      </c>
      <c r="B54" s="199">
        <v>0</v>
      </c>
      <c r="C54" s="199">
        <v>0.9</v>
      </c>
      <c r="D54" s="199">
        <v>25</v>
      </c>
      <c r="E54" s="199">
        <v>4.2</v>
      </c>
      <c r="F54" s="199">
        <v>88</v>
      </c>
      <c r="G54" s="199">
        <v>0</v>
      </c>
    </row>
    <row r="55" spans="1:7" x14ac:dyDescent="0.3">
      <c r="A55" s="198">
        <v>40529.166666666701</v>
      </c>
      <c r="B55" s="199">
        <v>0</v>
      </c>
      <c r="C55" s="199">
        <v>0.3</v>
      </c>
      <c r="D55" s="199">
        <v>298</v>
      </c>
      <c r="E55" s="199">
        <v>3.7</v>
      </c>
      <c r="F55" s="199">
        <v>88</v>
      </c>
      <c r="G55" s="199">
        <v>0</v>
      </c>
    </row>
    <row r="56" spans="1:7" x14ac:dyDescent="0.3">
      <c r="A56" s="198">
        <v>40529.125</v>
      </c>
      <c r="B56" s="199">
        <v>0</v>
      </c>
      <c r="C56" s="199">
        <v>0.1</v>
      </c>
      <c r="D56" s="199">
        <v>228</v>
      </c>
      <c r="E56" s="199">
        <v>2</v>
      </c>
      <c r="F56" s="199">
        <v>88</v>
      </c>
      <c r="G56" s="199">
        <v>0</v>
      </c>
    </row>
    <row r="57" spans="1:7" x14ac:dyDescent="0.3">
      <c r="A57" s="198">
        <v>40529.083333333299</v>
      </c>
      <c r="B57" s="199">
        <v>0</v>
      </c>
      <c r="C57" s="199">
        <v>0.5</v>
      </c>
      <c r="D57" s="199">
        <v>224</v>
      </c>
      <c r="E57" s="199">
        <v>2.1</v>
      </c>
      <c r="F57" s="199">
        <v>87</v>
      </c>
      <c r="G57" s="199">
        <v>0</v>
      </c>
    </row>
    <row r="58" spans="1:7" x14ac:dyDescent="0.3">
      <c r="A58" s="198">
        <v>40529.041666666701</v>
      </c>
      <c r="B58" s="199">
        <v>0</v>
      </c>
      <c r="C58" s="199">
        <v>1.3</v>
      </c>
      <c r="D58" s="199">
        <v>282</v>
      </c>
      <c r="E58" s="199">
        <v>2.6</v>
      </c>
      <c r="F58" s="199">
        <v>88</v>
      </c>
      <c r="G58" s="199">
        <v>0</v>
      </c>
    </row>
    <row r="59" spans="1:7" x14ac:dyDescent="0.3">
      <c r="A59" s="198">
        <v>40529</v>
      </c>
      <c r="B59" s="199">
        <v>0</v>
      </c>
      <c r="C59" s="199">
        <v>0.7</v>
      </c>
      <c r="D59" s="199">
        <v>324</v>
      </c>
      <c r="E59" s="199">
        <v>3.2</v>
      </c>
      <c r="F59" s="199">
        <v>87</v>
      </c>
      <c r="G59" s="199">
        <v>0</v>
      </c>
    </row>
    <row r="60" spans="1:7" x14ac:dyDescent="0.3">
      <c r="A60" s="198">
        <v>40528.958333333299</v>
      </c>
      <c r="B60" s="199">
        <v>0</v>
      </c>
      <c r="C60" s="199">
        <v>0.5</v>
      </c>
      <c r="D60" s="199">
        <v>292</v>
      </c>
      <c r="E60" s="199">
        <v>3.9</v>
      </c>
      <c r="F60" s="199">
        <v>88</v>
      </c>
      <c r="G60" s="199">
        <v>0</v>
      </c>
    </row>
    <row r="61" spans="1:7" x14ac:dyDescent="0.3">
      <c r="A61" s="198">
        <v>40528.916666666701</v>
      </c>
      <c r="B61" s="199">
        <v>0</v>
      </c>
      <c r="C61" s="199">
        <v>0.4</v>
      </c>
      <c r="D61" s="199">
        <v>350</v>
      </c>
      <c r="E61" s="199">
        <v>5.2</v>
      </c>
      <c r="F61" s="199">
        <v>89</v>
      </c>
      <c r="G61" s="199">
        <v>0</v>
      </c>
    </row>
    <row r="62" spans="1:7" x14ac:dyDescent="0.3">
      <c r="A62" s="198">
        <v>40528.875</v>
      </c>
      <c r="B62" s="199">
        <v>0</v>
      </c>
      <c r="C62" s="199">
        <v>1.2</v>
      </c>
      <c r="D62" s="199">
        <v>189</v>
      </c>
      <c r="E62" s="199">
        <v>5.6</v>
      </c>
      <c r="F62" s="199">
        <v>90</v>
      </c>
      <c r="G62" s="199">
        <v>0</v>
      </c>
    </row>
    <row r="63" spans="1:7" x14ac:dyDescent="0.3">
      <c r="A63" s="198">
        <v>40528.833333333299</v>
      </c>
      <c r="B63" s="199">
        <v>0</v>
      </c>
      <c r="C63" s="199">
        <v>0.8</v>
      </c>
      <c r="D63" s="199">
        <v>1</v>
      </c>
      <c r="E63" s="199">
        <v>5.8</v>
      </c>
      <c r="F63" s="199">
        <v>90</v>
      </c>
      <c r="G63" s="199">
        <v>0</v>
      </c>
    </row>
    <row r="64" spans="1:7" x14ac:dyDescent="0.3">
      <c r="A64" s="198">
        <v>40528.791666666701</v>
      </c>
      <c r="B64" s="199">
        <v>0</v>
      </c>
      <c r="C64" s="199">
        <v>0.2</v>
      </c>
      <c r="D64" s="199">
        <v>280</v>
      </c>
      <c r="E64" s="199">
        <v>8.6999999999999993</v>
      </c>
      <c r="F64" s="199">
        <v>90</v>
      </c>
      <c r="G64" s="199">
        <v>0</v>
      </c>
    </row>
    <row r="65" spans="1:7" x14ac:dyDescent="0.3">
      <c r="A65" s="198">
        <v>40528.75</v>
      </c>
      <c r="B65" s="199">
        <v>0</v>
      </c>
      <c r="C65" s="199">
        <v>0.4</v>
      </c>
      <c r="D65" s="199">
        <v>241</v>
      </c>
      <c r="E65" s="199">
        <v>11.2</v>
      </c>
      <c r="F65" s="199">
        <v>92</v>
      </c>
      <c r="G65" s="199">
        <v>0</v>
      </c>
    </row>
    <row r="66" spans="1:7" x14ac:dyDescent="0.3">
      <c r="A66" s="198">
        <v>40528.708333333299</v>
      </c>
      <c r="B66" s="199">
        <v>41</v>
      </c>
      <c r="C66" s="199">
        <v>1</v>
      </c>
      <c r="D66" s="199">
        <v>324</v>
      </c>
      <c r="E66" s="199">
        <v>17.3</v>
      </c>
      <c r="F66" s="199">
        <v>92</v>
      </c>
      <c r="G66" s="199">
        <v>0</v>
      </c>
    </row>
    <row r="67" spans="1:7" x14ac:dyDescent="0.3">
      <c r="A67" s="198">
        <v>40528.666666666701</v>
      </c>
      <c r="B67" s="199">
        <v>126</v>
      </c>
      <c r="C67" s="199">
        <v>1.7</v>
      </c>
      <c r="D67" s="199">
        <v>305</v>
      </c>
      <c r="E67" s="199">
        <v>18.5</v>
      </c>
      <c r="F67" s="199">
        <v>91</v>
      </c>
      <c r="G67" s="199">
        <v>0</v>
      </c>
    </row>
    <row r="68" spans="1:7" x14ac:dyDescent="0.3">
      <c r="A68" s="198">
        <v>40528.625</v>
      </c>
      <c r="B68" s="199">
        <v>154</v>
      </c>
      <c r="C68" s="199">
        <v>2.2999999999999998</v>
      </c>
      <c r="D68" s="199">
        <v>277</v>
      </c>
      <c r="E68" s="199">
        <v>16.2</v>
      </c>
      <c r="F68" s="199">
        <v>90</v>
      </c>
      <c r="G68" s="199">
        <v>0</v>
      </c>
    </row>
    <row r="69" spans="1:7" x14ac:dyDescent="0.3">
      <c r="A69" s="198">
        <v>40528.583333333299</v>
      </c>
      <c r="B69" s="199">
        <v>160</v>
      </c>
      <c r="C69" s="199">
        <v>3</v>
      </c>
      <c r="D69" s="199">
        <v>302</v>
      </c>
      <c r="E69" s="199">
        <v>18.7</v>
      </c>
      <c r="F69" s="199">
        <v>91</v>
      </c>
      <c r="G69" s="199">
        <v>0</v>
      </c>
    </row>
    <row r="70" spans="1:7" x14ac:dyDescent="0.3">
      <c r="A70" s="198">
        <v>40528.541666666701</v>
      </c>
      <c r="B70" s="199">
        <v>173</v>
      </c>
      <c r="C70" s="199">
        <v>2.5</v>
      </c>
      <c r="D70" s="199">
        <v>217</v>
      </c>
      <c r="E70" s="199">
        <v>13.9</v>
      </c>
      <c r="F70" s="199">
        <v>94</v>
      </c>
      <c r="G70" s="199">
        <v>0</v>
      </c>
    </row>
    <row r="71" spans="1:7" x14ac:dyDescent="0.3">
      <c r="A71" s="198">
        <v>40528.5</v>
      </c>
      <c r="B71" s="199">
        <v>177</v>
      </c>
      <c r="C71" s="199">
        <v>1.2</v>
      </c>
      <c r="D71" s="199">
        <v>208</v>
      </c>
      <c r="E71" s="199">
        <v>11.6</v>
      </c>
      <c r="F71" s="199">
        <v>90</v>
      </c>
      <c r="G71" s="199">
        <v>0</v>
      </c>
    </row>
    <row r="72" spans="1:7" x14ac:dyDescent="0.3">
      <c r="A72" s="198">
        <v>40528.458333333299</v>
      </c>
      <c r="B72" s="199">
        <v>152</v>
      </c>
      <c r="C72" s="199">
        <v>0</v>
      </c>
      <c r="D72" s="199">
        <v>285</v>
      </c>
      <c r="E72" s="199">
        <v>8.6</v>
      </c>
      <c r="F72" s="199">
        <v>89</v>
      </c>
      <c r="G72" s="199">
        <v>0</v>
      </c>
    </row>
    <row r="73" spans="1:7" x14ac:dyDescent="0.3">
      <c r="A73" s="198">
        <v>40528.416666666701</v>
      </c>
      <c r="B73" s="199">
        <v>108</v>
      </c>
      <c r="C73" s="199">
        <v>0</v>
      </c>
      <c r="D73" s="199">
        <v>0</v>
      </c>
      <c r="E73" s="199">
        <v>6.8</v>
      </c>
      <c r="F73" s="199">
        <v>90</v>
      </c>
      <c r="G73" s="199">
        <v>0</v>
      </c>
    </row>
    <row r="74" spans="1:7" x14ac:dyDescent="0.3">
      <c r="A74" s="198">
        <v>40528.375</v>
      </c>
      <c r="B74" s="199">
        <v>31</v>
      </c>
      <c r="C74" s="199">
        <v>0</v>
      </c>
      <c r="D74" s="199">
        <v>0</v>
      </c>
      <c r="E74" s="199">
        <v>1.8</v>
      </c>
      <c r="F74" s="199">
        <v>88</v>
      </c>
      <c r="G74" s="199">
        <v>0</v>
      </c>
    </row>
    <row r="77" spans="1:7" ht="14.4" customHeight="1" x14ac:dyDescent="0.3">
      <c r="A77" s="1" t="s">
        <v>1227</v>
      </c>
      <c r="B77" s="1"/>
      <c r="C77" s="1"/>
      <c r="D77" s="1"/>
    </row>
    <row r="78" spans="1:7" ht="55.2" x14ac:dyDescent="0.3">
      <c r="A78" s="196" t="s">
        <v>3571</v>
      </c>
      <c r="B78" s="196" t="s">
        <v>3572</v>
      </c>
      <c r="C78" s="196" t="s">
        <v>3573</v>
      </c>
      <c r="D78" s="196" t="s">
        <v>3574</v>
      </c>
    </row>
    <row r="79" spans="1:7" x14ac:dyDescent="0.3">
      <c r="A79" s="203">
        <v>40530</v>
      </c>
      <c r="B79" s="204">
        <v>35</v>
      </c>
      <c r="C79" s="204">
        <v>18.100000000000001</v>
      </c>
      <c r="D79" s="204">
        <v>0.33</v>
      </c>
    </row>
    <row r="80" spans="1:7" x14ac:dyDescent="0.3">
      <c r="A80" s="203">
        <v>40529</v>
      </c>
      <c r="B80" s="204">
        <v>20.399999999999999</v>
      </c>
      <c r="C80" s="204">
        <v>1.5</v>
      </c>
      <c r="D80" s="204">
        <v>0.05</v>
      </c>
    </row>
    <row r="81" spans="1:4" x14ac:dyDescent="0.3">
      <c r="A81" s="203">
        <v>40528</v>
      </c>
      <c r="B81" s="204">
        <v>22.3</v>
      </c>
      <c r="C81" s="204">
        <v>0.9</v>
      </c>
      <c r="D81" s="204">
        <v>0</v>
      </c>
    </row>
    <row r="82" spans="1:4" x14ac:dyDescent="0.3">
      <c r="A82" s="203">
        <v>40527</v>
      </c>
      <c r="B82" s="204">
        <v>31.2</v>
      </c>
      <c r="C82" s="204">
        <v>9.3000000000000007</v>
      </c>
      <c r="D82" s="204">
        <v>0.19</v>
      </c>
    </row>
    <row r="83" spans="1:4" x14ac:dyDescent="0.3">
      <c r="A83" s="203">
        <v>40526</v>
      </c>
      <c r="B83" s="204">
        <v>43.9</v>
      </c>
      <c r="C83" s="204">
        <v>30.4</v>
      </c>
      <c r="D83" s="204">
        <v>0.33</v>
      </c>
    </row>
    <row r="84" spans="1:4" x14ac:dyDescent="0.3">
      <c r="A84" s="203">
        <v>40525</v>
      </c>
      <c r="B84" s="204">
        <v>47.4</v>
      </c>
      <c r="C84" s="204">
        <v>27.5</v>
      </c>
      <c r="D84" s="204">
        <v>0</v>
      </c>
    </row>
    <row r="85" spans="1:4" x14ac:dyDescent="0.3">
      <c r="A85" s="203">
        <v>40524</v>
      </c>
      <c r="B85" s="204">
        <v>51.8</v>
      </c>
      <c r="C85" s="204">
        <v>30.9</v>
      </c>
      <c r="D85" s="204">
        <v>0</v>
      </c>
    </row>
    <row r="86" spans="1:4" x14ac:dyDescent="0.3">
      <c r="A86" s="203">
        <v>40523</v>
      </c>
      <c r="B86" s="204">
        <v>42.9</v>
      </c>
      <c r="C86" s="204">
        <v>31</v>
      </c>
      <c r="D86" s="204">
        <v>0</v>
      </c>
    </row>
    <row r="87" spans="1:4" x14ac:dyDescent="0.3">
      <c r="A87" s="203">
        <v>40522</v>
      </c>
      <c r="B87" s="204">
        <v>45.5</v>
      </c>
      <c r="C87" s="204">
        <v>31.3</v>
      </c>
      <c r="D87" s="204">
        <v>0.18</v>
      </c>
    </row>
    <row r="88" spans="1:4" x14ac:dyDescent="0.3">
      <c r="A88" s="203">
        <v>40521</v>
      </c>
      <c r="B88" s="204">
        <v>38.6</v>
      </c>
      <c r="C88" s="204">
        <v>27.8</v>
      </c>
      <c r="D88" s="204">
        <v>0.01</v>
      </c>
    </row>
    <row r="89" spans="1:4" x14ac:dyDescent="0.3">
      <c r="A89" s="203">
        <v>40520</v>
      </c>
      <c r="B89" s="204">
        <v>34.299999999999997</v>
      </c>
      <c r="C89" s="204">
        <v>23.7</v>
      </c>
      <c r="D89" s="204">
        <v>0.01</v>
      </c>
    </row>
    <row r="90" spans="1:4" x14ac:dyDescent="0.3">
      <c r="A90" s="203">
        <v>40519</v>
      </c>
      <c r="B90" s="204">
        <v>42.4</v>
      </c>
      <c r="C90" s="204">
        <v>24.4</v>
      </c>
      <c r="D90" s="204">
        <v>0</v>
      </c>
    </row>
    <row r="91" spans="1:4" x14ac:dyDescent="0.3">
      <c r="A91" s="203">
        <v>40518</v>
      </c>
      <c r="B91" s="204">
        <v>37.1</v>
      </c>
      <c r="C91" s="204">
        <v>26.6</v>
      </c>
      <c r="D91" s="204">
        <v>0.32</v>
      </c>
    </row>
    <row r="92" spans="1:4" x14ac:dyDescent="0.3">
      <c r="A92" s="203">
        <v>40517</v>
      </c>
      <c r="B92" s="204">
        <v>36.9</v>
      </c>
      <c r="C92" s="204">
        <v>29.2</v>
      </c>
      <c r="D92" s="204">
        <v>0</v>
      </c>
    </row>
    <row r="93" spans="1:4" x14ac:dyDescent="0.3">
      <c r="A93" s="203">
        <v>40516</v>
      </c>
      <c r="B93" s="204">
        <v>34.299999999999997</v>
      </c>
      <c r="C93" s="204">
        <v>31.1</v>
      </c>
      <c r="D93" s="204">
        <v>0.12</v>
      </c>
    </row>
    <row r="94" spans="1:4" x14ac:dyDescent="0.3">
      <c r="A94" s="203">
        <v>40515</v>
      </c>
      <c r="B94" s="204">
        <v>38.200000000000003</v>
      </c>
      <c r="C94" s="204">
        <v>30.2</v>
      </c>
      <c r="D94" s="204">
        <v>0.06</v>
      </c>
    </row>
    <row r="95" spans="1:4" x14ac:dyDescent="0.3">
      <c r="A95" s="203">
        <v>40514</v>
      </c>
      <c r="B95" s="204">
        <v>33.9</v>
      </c>
      <c r="C95" s="204">
        <v>16.5</v>
      </c>
      <c r="D95" s="204">
        <v>0</v>
      </c>
    </row>
    <row r="96" spans="1:4" x14ac:dyDescent="0.3">
      <c r="A96" s="203">
        <v>40513</v>
      </c>
      <c r="B96" s="204">
        <v>28</v>
      </c>
      <c r="C96" s="204">
        <v>17.5</v>
      </c>
      <c r="D96" s="204">
        <v>0.08</v>
      </c>
    </row>
    <row r="97" spans="1:4" x14ac:dyDescent="0.3">
      <c r="A97" s="203">
        <v>40512</v>
      </c>
      <c r="B97" s="204">
        <v>19.2</v>
      </c>
      <c r="C97" s="204">
        <v>-11.8</v>
      </c>
      <c r="D97" s="204">
        <v>0</v>
      </c>
    </row>
    <row r="98" spans="1:4" x14ac:dyDescent="0.3">
      <c r="A98" s="203">
        <v>40511</v>
      </c>
      <c r="B98" s="204">
        <v>30.2</v>
      </c>
      <c r="C98" s="204">
        <v>-12.1</v>
      </c>
      <c r="D98" s="204">
        <v>0.04</v>
      </c>
    </row>
    <row r="99" spans="1:4" x14ac:dyDescent="0.3">
      <c r="A99" s="203">
        <v>40510</v>
      </c>
      <c r="B99" s="204">
        <v>27.3</v>
      </c>
      <c r="C99" s="204">
        <v>17.8</v>
      </c>
      <c r="D99" s="204">
        <v>0.26</v>
      </c>
    </row>
    <row r="100" spans="1:4" x14ac:dyDescent="0.3">
      <c r="A100" s="203">
        <v>40509</v>
      </c>
      <c r="B100" s="204">
        <v>18.600000000000001</v>
      </c>
      <c r="C100" s="204">
        <v>4.5</v>
      </c>
      <c r="D100" s="204">
        <v>0.01</v>
      </c>
    </row>
    <row r="101" spans="1:4" x14ac:dyDescent="0.3">
      <c r="A101" s="203">
        <v>40508</v>
      </c>
      <c r="B101" s="204">
        <v>22.1</v>
      </c>
      <c r="C101" s="204">
        <v>2.9</v>
      </c>
      <c r="D101" s="204">
        <v>0</v>
      </c>
    </row>
    <row r="102" spans="1:4" x14ac:dyDescent="0.3">
      <c r="A102" s="203">
        <v>40507</v>
      </c>
      <c r="B102" s="204">
        <v>13.3</v>
      </c>
      <c r="C102" s="204">
        <v>-13.9</v>
      </c>
      <c r="D102" s="204">
        <v>0</v>
      </c>
    </row>
    <row r="103" spans="1:4" x14ac:dyDescent="0.3">
      <c r="A103" s="203">
        <v>40506</v>
      </c>
      <c r="B103" s="204">
        <v>16.100000000000001</v>
      </c>
      <c r="C103" s="204">
        <v>-1.8</v>
      </c>
      <c r="D103" s="204">
        <v>0.03</v>
      </c>
    </row>
    <row r="104" spans="1:4" x14ac:dyDescent="0.3">
      <c r="A104" s="203">
        <v>40505</v>
      </c>
      <c r="B104" s="204">
        <v>40.1</v>
      </c>
      <c r="C104" s="204">
        <v>6</v>
      </c>
      <c r="D104" s="204">
        <v>0.22</v>
      </c>
    </row>
    <row r="105" spans="1:4" x14ac:dyDescent="0.3">
      <c r="A105" s="203">
        <v>40504</v>
      </c>
      <c r="B105" s="204">
        <v>35.1</v>
      </c>
      <c r="C105" s="204">
        <v>27.1</v>
      </c>
      <c r="D105" s="204">
        <v>0.2</v>
      </c>
    </row>
    <row r="106" spans="1:4" x14ac:dyDescent="0.3">
      <c r="A106" s="203">
        <v>40503</v>
      </c>
      <c r="B106" s="204">
        <v>34.799999999999997</v>
      </c>
      <c r="C106" s="204">
        <v>26.9</v>
      </c>
      <c r="D106" s="204">
        <v>0.12</v>
      </c>
    </row>
  </sheetData>
  <mergeCells count="2">
    <mergeCell ref="A1:G1"/>
    <mergeCell ref="A77:D77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24"/>
  <sheetViews>
    <sheetView zoomScaleNormal="100" workbookViewId="0">
      <selection activeCell="P20" activeCellId="1" sqref="A202:XFD202 P20"/>
    </sheetView>
  </sheetViews>
  <sheetFormatPr defaultColWidth="8.5546875" defaultRowHeight="13.2" x14ac:dyDescent="0.25"/>
  <cols>
    <col min="3" max="3" width="11.109375" customWidth="1"/>
    <col min="4" max="4" width="9.6640625" customWidth="1"/>
    <col min="5" max="5" width="9.33203125" customWidth="1"/>
    <col min="6" max="10" width="8.88671875" customWidth="1"/>
    <col min="11" max="11" width="11" customWidth="1"/>
    <col min="12" max="12" width="10.5546875" customWidth="1"/>
    <col min="13" max="13" width="12" customWidth="1"/>
    <col min="14" max="14" width="11.5546875" customWidth="1"/>
  </cols>
  <sheetData>
    <row r="1" spans="1:14" x14ac:dyDescent="0.25">
      <c r="A1" s="73" t="s">
        <v>3575</v>
      </c>
    </row>
    <row r="2" spans="1:14" x14ac:dyDescent="0.25">
      <c r="A2" t="s">
        <v>1205</v>
      </c>
      <c r="B2" t="s">
        <v>1206</v>
      </c>
      <c r="C2" t="s">
        <v>1207</v>
      </c>
      <c r="D2" t="s">
        <v>1208</v>
      </c>
      <c r="E2" t="s">
        <v>1209</v>
      </c>
      <c r="F2" t="s">
        <v>1210</v>
      </c>
      <c r="G2" s="73" t="s">
        <v>1211</v>
      </c>
      <c r="H2" s="73" t="s">
        <v>1212</v>
      </c>
      <c r="I2" s="73" t="s">
        <v>1213</v>
      </c>
      <c r="J2" s="73" t="s">
        <v>1214</v>
      </c>
      <c r="K2" t="s">
        <v>3529</v>
      </c>
      <c r="L2" t="s">
        <v>3530</v>
      </c>
      <c r="M2" t="s">
        <v>1217</v>
      </c>
      <c r="N2" t="s">
        <v>1218</v>
      </c>
    </row>
    <row r="3" spans="1:14" x14ac:dyDescent="0.25">
      <c r="A3">
        <v>1</v>
      </c>
      <c r="B3">
        <v>1</v>
      </c>
      <c r="C3">
        <v>3</v>
      </c>
      <c r="D3">
        <v>2.5</v>
      </c>
      <c r="E3">
        <v>2.5</v>
      </c>
      <c r="F3">
        <v>18</v>
      </c>
    </row>
    <row r="4" spans="1:14" x14ac:dyDescent="0.25">
      <c r="A4">
        <v>2</v>
      </c>
      <c r="B4">
        <v>1</v>
      </c>
      <c r="C4">
        <v>4</v>
      </c>
      <c r="D4">
        <v>4</v>
      </c>
      <c r="E4">
        <v>3.25</v>
      </c>
      <c r="F4">
        <v>53</v>
      </c>
      <c r="M4">
        <v>1.5</v>
      </c>
      <c r="N4">
        <v>3</v>
      </c>
    </row>
    <row r="5" spans="1:14" x14ac:dyDescent="0.25">
      <c r="A5">
        <v>2</v>
      </c>
      <c r="B5">
        <v>2</v>
      </c>
      <c r="C5">
        <v>4</v>
      </c>
      <c r="D5">
        <v>1</v>
      </c>
      <c r="E5">
        <v>4.5</v>
      </c>
      <c r="F5">
        <v>57</v>
      </c>
    </row>
    <row r="6" spans="1:14" x14ac:dyDescent="0.25">
      <c r="A6">
        <v>3</v>
      </c>
      <c r="B6">
        <v>1</v>
      </c>
      <c r="C6">
        <v>7</v>
      </c>
      <c r="D6">
        <v>5.5</v>
      </c>
      <c r="E6">
        <v>3</v>
      </c>
      <c r="F6">
        <v>54.5</v>
      </c>
      <c r="M6" s="73">
        <v>1</v>
      </c>
      <c r="N6" s="73">
        <v>0.5</v>
      </c>
    </row>
    <row r="7" spans="1:14" x14ac:dyDescent="0.25">
      <c r="A7">
        <v>3</v>
      </c>
      <c r="B7">
        <v>2</v>
      </c>
      <c r="C7">
        <v>0.5</v>
      </c>
      <c r="D7">
        <v>1</v>
      </c>
      <c r="E7">
        <v>7</v>
      </c>
      <c r="F7">
        <v>80</v>
      </c>
    </row>
    <row r="8" spans="1:14" x14ac:dyDescent="0.25">
      <c r="A8">
        <v>4</v>
      </c>
      <c r="B8">
        <v>1</v>
      </c>
      <c r="C8">
        <v>2.25</v>
      </c>
      <c r="D8">
        <v>2.5</v>
      </c>
      <c r="E8">
        <v>6</v>
      </c>
      <c r="F8">
        <v>52.7</v>
      </c>
    </row>
    <row r="9" spans="1:14" x14ac:dyDescent="0.25">
      <c r="A9">
        <v>4</v>
      </c>
      <c r="B9">
        <v>2</v>
      </c>
      <c r="C9">
        <v>1.5</v>
      </c>
      <c r="D9">
        <v>2.5</v>
      </c>
      <c r="E9">
        <v>5</v>
      </c>
      <c r="F9">
        <v>27.7</v>
      </c>
    </row>
    <row r="10" spans="1:14" x14ac:dyDescent="0.25">
      <c r="A10">
        <v>5</v>
      </c>
      <c r="B10">
        <v>1</v>
      </c>
      <c r="C10">
        <v>2</v>
      </c>
      <c r="D10">
        <v>1</v>
      </c>
      <c r="E10">
        <v>8</v>
      </c>
      <c r="F10">
        <v>70</v>
      </c>
      <c r="M10" s="73">
        <v>2</v>
      </c>
      <c r="N10" s="73">
        <v>0.5</v>
      </c>
    </row>
    <row r="11" spans="1:14" x14ac:dyDescent="0.25">
      <c r="A11">
        <v>6</v>
      </c>
      <c r="B11">
        <v>1</v>
      </c>
      <c r="C11">
        <v>3</v>
      </c>
      <c r="D11">
        <v>3</v>
      </c>
      <c r="E11">
        <v>4</v>
      </c>
      <c r="F11">
        <v>32</v>
      </c>
    </row>
    <row r="12" spans="1:14" x14ac:dyDescent="0.25">
      <c r="A12">
        <v>6</v>
      </c>
      <c r="B12">
        <v>2</v>
      </c>
      <c r="C12">
        <v>4</v>
      </c>
      <c r="D12">
        <v>5</v>
      </c>
      <c r="E12">
        <v>3</v>
      </c>
      <c r="F12">
        <v>32</v>
      </c>
    </row>
    <row r="13" spans="1:14" x14ac:dyDescent="0.25">
      <c r="A13">
        <v>6</v>
      </c>
      <c r="B13">
        <v>3</v>
      </c>
      <c r="C13">
        <v>2</v>
      </c>
      <c r="D13">
        <v>0.5</v>
      </c>
      <c r="E13">
        <v>3</v>
      </c>
      <c r="F13">
        <v>17</v>
      </c>
    </row>
    <row r="14" spans="1:14" x14ac:dyDescent="0.25">
      <c r="A14">
        <v>7</v>
      </c>
      <c r="B14">
        <v>1</v>
      </c>
      <c r="C14">
        <v>1</v>
      </c>
      <c r="D14">
        <v>1</v>
      </c>
      <c r="E14">
        <v>7</v>
      </c>
      <c r="F14">
        <v>12</v>
      </c>
      <c r="M14">
        <v>3.5</v>
      </c>
      <c r="N14">
        <v>5</v>
      </c>
    </row>
    <row r="15" spans="1:14" x14ac:dyDescent="0.25">
      <c r="A15">
        <v>7</v>
      </c>
      <c r="B15">
        <v>2</v>
      </c>
      <c r="G15">
        <v>4</v>
      </c>
      <c r="H15">
        <v>3</v>
      </c>
    </row>
    <row r="16" spans="1:14" x14ac:dyDescent="0.25">
      <c r="A16">
        <v>8</v>
      </c>
      <c r="B16">
        <v>1</v>
      </c>
      <c r="E16">
        <v>4.5</v>
      </c>
      <c r="F16">
        <v>29</v>
      </c>
    </row>
    <row r="17" spans="1:14" x14ac:dyDescent="0.25">
      <c r="A17">
        <v>8</v>
      </c>
      <c r="B17">
        <v>2</v>
      </c>
      <c r="C17">
        <v>1</v>
      </c>
      <c r="D17">
        <v>1</v>
      </c>
      <c r="E17">
        <v>4</v>
      </c>
      <c r="F17">
        <v>35</v>
      </c>
    </row>
    <row r="18" spans="1:14" x14ac:dyDescent="0.25">
      <c r="A18">
        <v>9</v>
      </c>
      <c r="B18">
        <v>1</v>
      </c>
      <c r="I18">
        <v>6.5</v>
      </c>
      <c r="J18">
        <v>5</v>
      </c>
    </row>
    <row r="19" spans="1:14" x14ac:dyDescent="0.25">
      <c r="A19">
        <v>10</v>
      </c>
      <c r="B19">
        <v>1</v>
      </c>
      <c r="C19">
        <v>3</v>
      </c>
      <c r="D19">
        <v>2</v>
      </c>
      <c r="E19">
        <v>1</v>
      </c>
      <c r="F19">
        <v>20</v>
      </c>
    </row>
    <row r="20" spans="1:14" x14ac:dyDescent="0.25">
      <c r="A20">
        <v>11</v>
      </c>
    </row>
    <row r="21" spans="1:14" x14ac:dyDescent="0.25">
      <c r="B21">
        <f>COUNT(B3:B20)</f>
        <v>17</v>
      </c>
      <c r="C21">
        <f t="shared" ref="C21:N21" si="0">SUM(C3:C20)</f>
        <v>38.25</v>
      </c>
      <c r="D21">
        <f t="shared" si="0"/>
        <v>32.5</v>
      </c>
      <c r="E21">
        <f t="shared" si="0"/>
        <v>65.75</v>
      </c>
      <c r="F21">
        <f t="shared" si="0"/>
        <v>589.9</v>
      </c>
      <c r="G21">
        <f t="shared" si="0"/>
        <v>4</v>
      </c>
      <c r="H21">
        <f t="shared" si="0"/>
        <v>3</v>
      </c>
      <c r="I21">
        <f t="shared" si="0"/>
        <v>6.5</v>
      </c>
      <c r="J21">
        <f t="shared" si="0"/>
        <v>5</v>
      </c>
      <c r="K21">
        <f t="shared" si="0"/>
        <v>0</v>
      </c>
      <c r="L21">
        <f t="shared" si="0"/>
        <v>0</v>
      </c>
      <c r="M21">
        <f t="shared" si="0"/>
        <v>8</v>
      </c>
      <c r="N21">
        <f t="shared" si="0"/>
        <v>9</v>
      </c>
    </row>
    <row r="22" spans="1:14" x14ac:dyDescent="0.25">
      <c r="M22">
        <f>COUNT(M3:M19)</f>
        <v>4</v>
      </c>
    </row>
    <row r="23" spans="1:14" x14ac:dyDescent="0.25">
      <c r="C23" t="s">
        <v>1219</v>
      </c>
      <c r="D23" t="s">
        <v>1220</v>
      </c>
      <c r="E23" t="s">
        <v>1221</v>
      </c>
    </row>
    <row r="24" spans="1:14" x14ac:dyDescent="0.25">
      <c r="C24">
        <f>COUNT(B3:B19)</f>
        <v>17</v>
      </c>
      <c r="D24">
        <f>C21+E21+K21+M21</f>
        <v>112</v>
      </c>
      <c r="E24">
        <f>D21+F21+L21+N21</f>
        <v>631.4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J93"/>
  <sheetViews>
    <sheetView topLeftCell="A8" zoomScaleNormal="100" workbookViewId="0">
      <selection activeCell="F2" activeCellId="1" sqref="A202:XFD202 F2"/>
    </sheetView>
  </sheetViews>
  <sheetFormatPr defaultColWidth="9.109375" defaultRowHeight="13.2" x14ac:dyDescent="0.25"/>
  <cols>
    <col min="1" max="1" width="15.88671875" style="128" customWidth="1"/>
    <col min="2" max="4" width="9.109375" style="128"/>
    <col min="5" max="5" width="13.5546875" style="128" customWidth="1"/>
    <col min="6" max="6" width="9.109375" style="128"/>
    <col min="7" max="8" width="11.88671875" style="128" customWidth="1"/>
    <col min="9" max="1024" width="9.109375" style="128"/>
  </cols>
  <sheetData>
    <row r="1" spans="1:8" x14ac:dyDescent="0.25">
      <c r="A1" s="128" t="s">
        <v>3576</v>
      </c>
    </row>
    <row r="2" spans="1:8" x14ac:dyDescent="0.25">
      <c r="A2" s="128" t="s">
        <v>3577</v>
      </c>
    </row>
    <row r="3" spans="1:8" x14ac:dyDescent="0.25">
      <c r="A3" s="128" t="s">
        <v>3578</v>
      </c>
    </row>
    <row r="4" spans="1:8" x14ac:dyDescent="0.25">
      <c r="A4" s="128" t="s">
        <v>3579</v>
      </c>
    </row>
    <row r="5" spans="1:8" x14ac:dyDescent="0.25">
      <c r="A5" s="128" t="s">
        <v>3580</v>
      </c>
    </row>
    <row r="6" spans="1:8" x14ac:dyDescent="0.25">
      <c r="A6" s="128" t="s">
        <v>3581</v>
      </c>
    </row>
    <row r="8" spans="1:8" ht="39.6" x14ac:dyDescent="0.25">
      <c r="A8" s="205" t="s">
        <v>3509</v>
      </c>
      <c r="B8" s="206" t="s">
        <v>3582</v>
      </c>
      <c r="C8" s="206" t="s">
        <v>3560</v>
      </c>
      <c r="D8" s="206" t="s">
        <v>3583</v>
      </c>
      <c r="E8" s="206" t="s">
        <v>3584</v>
      </c>
      <c r="F8" s="206" t="s">
        <v>3563</v>
      </c>
      <c r="G8" s="206" t="s">
        <v>3585</v>
      </c>
      <c r="H8" s="206" t="s">
        <v>3586</v>
      </c>
    </row>
    <row r="9" spans="1:8" x14ac:dyDescent="0.25">
      <c r="A9" s="207">
        <v>40167.458333333299</v>
      </c>
      <c r="B9" s="206">
        <v>314</v>
      </c>
      <c r="C9" s="206">
        <v>1.5</v>
      </c>
      <c r="D9" s="206">
        <v>254</v>
      </c>
      <c r="E9" s="206">
        <v>23.1</v>
      </c>
      <c r="F9" s="206">
        <v>94</v>
      </c>
      <c r="G9" s="206">
        <v>0</v>
      </c>
      <c r="H9" s="206">
        <v>30.3</v>
      </c>
    </row>
    <row r="10" spans="1:8" x14ac:dyDescent="0.25">
      <c r="A10" s="207">
        <v>40167.416666666701</v>
      </c>
      <c r="B10" s="206">
        <v>139</v>
      </c>
      <c r="C10" s="206">
        <v>1.5</v>
      </c>
      <c r="D10" s="206">
        <v>205</v>
      </c>
      <c r="E10" s="206">
        <v>19</v>
      </c>
      <c r="F10" s="206">
        <v>95</v>
      </c>
      <c r="G10" s="206">
        <v>0</v>
      </c>
      <c r="H10" s="206">
        <v>30.31</v>
      </c>
    </row>
    <row r="11" spans="1:8" x14ac:dyDescent="0.25">
      <c r="A11" s="207">
        <v>40167.375</v>
      </c>
      <c r="B11" s="206">
        <v>31</v>
      </c>
      <c r="C11" s="206">
        <v>2.7</v>
      </c>
      <c r="D11" s="206">
        <v>199</v>
      </c>
      <c r="E11" s="206">
        <v>16.3</v>
      </c>
      <c r="F11" s="206">
        <v>95</v>
      </c>
      <c r="G11" s="206">
        <v>0</v>
      </c>
      <c r="H11" s="206">
        <v>30.3</v>
      </c>
    </row>
    <row r="12" spans="1:8" x14ac:dyDescent="0.25">
      <c r="A12" s="207">
        <v>40167.333333333299</v>
      </c>
      <c r="B12" s="206">
        <v>3</v>
      </c>
      <c r="C12" s="206">
        <v>1.3</v>
      </c>
      <c r="D12" s="206">
        <v>30</v>
      </c>
      <c r="E12" s="206">
        <v>19</v>
      </c>
      <c r="F12" s="206">
        <v>95</v>
      </c>
      <c r="G12" s="206">
        <v>0</v>
      </c>
      <c r="H12" s="206">
        <v>30.3</v>
      </c>
    </row>
    <row r="13" spans="1:8" x14ac:dyDescent="0.25">
      <c r="A13" s="207">
        <v>40167.291666666701</v>
      </c>
      <c r="B13" s="206">
        <v>0</v>
      </c>
      <c r="C13" s="206">
        <v>2</v>
      </c>
      <c r="D13" s="206">
        <v>32</v>
      </c>
      <c r="E13" s="206">
        <v>20.6</v>
      </c>
      <c r="F13" s="206">
        <v>96</v>
      </c>
      <c r="G13" s="206">
        <v>0</v>
      </c>
      <c r="H13" s="206">
        <v>30.3</v>
      </c>
    </row>
    <row r="14" spans="1:8" x14ac:dyDescent="0.25">
      <c r="A14" s="207">
        <v>40167.25</v>
      </c>
      <c r="B14" s="206">
        <v>0</v>
      </c>
      <c r="C14" s="206">
        <v>1.7</v>
      </c>
      <c r="D14" s="206">
        <v>194</v>
      </c>
      <c r="E14" s="206">
        <v>22</v>
      </c>
      <c r="F14" s="206">
        <v>97</v>
      </c>
      <c r="G14" s="206">
        <v>0</v>
      </c>
      <c r="H14" s="206">
        <v>30.3</v>
      </c>
    </row>
    <row r="15" spans="1:8" x14ac:dyDescent="0.25">
      <c r="A15" s="207">
        <v>40167.208333333299</v>
      </c>
      <c r="B15" s="206">
        <v>0</v>
      </c>
      <c r="C15" s="206">
        <v>1.4</v>
      </c>
      <c r="D15" s="206">
        <v>296</v>
      </c>
      <c r="E15" s="206">
        <v>23.4</v>
      </c>
      <c r="F15" s="206">
        <v>97</v>
      </c>
      <c r="G15" s="206">
        <v>0</v>
      </c>
      <c r="H15" s="206">
        <v>30.3</v>
      </c>
    </row>
    <row r="16" spans="1:8" x14ac:dyDescent="0.25">
      <c r="A16" s="207">
        <v>40167.166666666701</v>
      </c>
      <c r="B16" s="206">
        <v>0</v>
      </c>
      <c r="C16" s="206">
        <v>2.2999999999999998</v>
      </c>
      <c r="D16" s="206">
        <v>4</v>
      </c>
      <c r="E16" s="206">
        <v>23.8</v>
      </c>
      <c r="F16" s="206">
        <v>97</v>
      </c>
      <c r="G16" s="206">
        <v>0</v>
      </c>
      <c r="H16" s="206">
        <v>30.31</v>
      </c>
    </row>
    <row r="17" spans="1:8" x14ac:dyDescent="0.25">
      <c r="A17" s="207">
        <v>40167.125</v>
      </c>
      <c r="B17" s="206">
        <v>0</v>
      </c>
      <c r="C17" s="206">
        <v>1.9</v>
      </c>
      <c r="D17" s="206">
        <v>190</v>
      </c>
      <c r="E17" s="206">
        <v>23.6</v>
      </c>
      <c r="F17" s="206">
        <v>97</v>
      </c>
      <c r="G17" s="206">
        <v>0</v>
      </c>
      <c r="H17" s="206">
        <v>30.33</v>
      </c>
    </row>
    <row r="18" spans="1:8" x14ac:dyDescent="0.25">
      <c r="A18" s="207">
        <v>40167.083333333299</v>
      </c>
      <c r="B18" s="206">
        <v>0</v>
      </c>
      <c r="C18" s="206">
        <v>2.8</v>
      </c>
      <c r="D18" s="206">
        <v>204</v>
      </c>
      <c r="E18" s="206">
        <v>23.2</v>
      </c>
      <c r="F18" s="206">
        <v>97</v>
      </c>
      <c r="G18" s="206">
        <v>0</v>
      </c>
      <c r="H18" s="206">
        <v>30.33</v>
      </c>
    </row>
    <row r="19" spans="1:8" x14ac:dyDescent="0.25">
      <c r="A19" s="207">
        <v>40167.041666666701</v>
      </c>
      <c r="B19" s="206">
        <v>0</v>
      </c>
      <c r="C19" s="206">
        <v>1.7</v>
      </c>
      <c r="D19" s="206">
        <v>309</v>
      </c>
      <c r="E19" s="206">
        <v>22.9</v>
      </c>
      <c r="F19" s="206">
        <v>97</v>
      </c>
      <c r="G19" s="206">
        <v>0</v>
      </c>
      <c r="H19" s="206">
        <v>30.33</v>
      </c>
    </row>
    <row r="20" spans="1:8" x14ac:dyDescent="0.25">
      <c r="A20" s="207">
        <v>40167</v>
      </c>
      <c r="B20" s="206">
        <v>0</v>
      </c>
      <c r="C20" s="206">
        <v>2.1</v>
      </c>
      <c r="D20" s="206">
        <v>8</v>
      </c>
      <c r="E20" s="206">
        <v>22.6</v>
      </c>
      <c r="F20" s="206">
        <v>97</v>
      </c>
      <c r="G20" s="206">
        <v>0</v>
      </c>
      <c r="H20" s="206">
        <v>30.35</v>
      </c>
    </row>
    <row r="21" spans="1:8" x14ac:dyDescent="0.25">
      <c r="A21" s="207">
        <v>40166.958333333299</v>
      </c>
      <c r="B21" s="206">
        <v>0</v>
      </c>
      <c r="C21" s="206">
        <v>1.8</v>
      </c>
      <c r="D21" s="206">
        <v>288</v>
      </c>
      <c r="E21" s="206">
        <v>22.7</v>
      </c>
      <c r="F21" s="206">
        <v>97</v>
      </c>
      <c r="G21" s="206">
        <v>0</v>
      </c>
      <c r="H21" s="206">
        <v>30.35</v>
      </c>
    </row>
    <row r="22" spans="1:8" x14ac:dyDescent="0.25">
      <c r="A22" s="207">
        <v>40166.916666666701</v>
      </c>
      <c r="B22" s="206">
        <v>0</v>
      </c>
      <c r="C22" s="206">
        <v>2.2000000000000002</v>
      </c>
      <c r="D22" s="206">
        <v>338</v>
      </c>
      <c r="E22" s="206">
        <v>22.3</v>
      </c>
      <c r="F22" s="206">
        <v>97</v>
      </c>
      <c r="G22" s="206">
        <v>0</v>
      </c>
      <c r="H22" s="206">
        <v>30.35</v>
      </c>
    </row>
    <row r="23" spans="1:8" x14ac:dyDescent="0.25">
      <c r="A23" s="207">
        <v>40166.875</v>
      </c>
      <c r="B23" s="206">
        <v>0</v>
      </c>
      <c r="C23" s="206">
        <v>0.7</v>
      </c>
      <c r="D23" s="206">
        <v>139</v>
      </c>
      <c r="E23" s="206">
        <v>21.4</v>
      </c>
      <c r="F23" s="206">
        <v>97</v>
      </c>
      <c r="G23" s="206">
        <v>0</v>
      </c>
      <c r="H23" s="206">
        <v>30.35</v>
      </c>
    </row>
    <row r="24" spans="1:8" x14ac:dyDescent="0.25">
      <c r="A24" s="207">
        <v>40166.833333333299</v>
      </c>
      <c r="B24" s="206">
        <v>0</v>
      </c>
      <c r="C24" s="206">
        <v>2.2000000000000002</v>
      </c>
      <c r="D24" s="206">
        <v>205</v>
      </c>
      <c r="E24" s="206">
        <v>19.8</v>
      </c>
      <c r="F24" s="206">
        <v>96</v>
      </c>
      <c r="G24" s="206">
        <v>0</v>
      </c>
      <c r="H24" s="206">
        <v>30.36</v>
      </c>
    </row>
    <row r="25" spans="1:8" x14ac:dyDescent="0.25">
      <c r="A25" s="207">
        <v>40166.791666666701</v>
      </c>
      <c r="B25" s="206">
        <v>0</v>
      </c>
      <c r="C25" s="206">
        <v>1.9</v>
      </c>
      <c r="D25" s="206">
        <v>51</v>
      </c>
      <c r="E25" s="206">
        <v>20.7</v>
      </c>
      <c r="F25" s="206">
        <v>96</v>
      </c>
      <c r="G25" s="206">
        <v>0</v>
      </c>
      <c r="H25" s="206">
        <v>30.36</v>
      </c>
    </row>
    <row r="26" spans="1:8" x14ac:dyDescent="0.25">
      <c r="A26" s="207">
        <v>40166.75</v>
      </c>
      <c r="B26" s="206">
        <v>0</v>
      </c>
      <c r="C26" s="206">
        <v>2.7</v>
      </c>
      <c r="D26" s="206">
        <v>353</v>
      </c>
      <c r="E26" s="206">
        <v>21.3</v>
      </c>
      <c r="F26" s="206">
        <v>96</v>
      </c>
      <c r="G26" s="206">
        <v>0</v>
      </c>
      <c r="H26" s="206">
        <v>30.35</v>
      </c>
    </row>
    <row r="27" spans="1:8" x14ac:dyDescent="0.25">
      <c r="A27" s="207">
        <v>40166.708333333299</v>
      </c>
      <c r="B27" s="206">
        <v>38</v>
      </c>
      <c r="C27" s="206">
        <v>2.7</v>
      </c>
      <c r="D27" s="206">
        <v>210</v>
      </c>
      <c r="E27" s="206">
        <v>21.9</v>
      </c>
      <c r="F27" s="206">
        <v>96</v>
      </c>
      <c r="G27" s="206">
        <v>0</v>
      </c>
      <c r="H27" s="206">
        <v>30.34</v>
      </c>
    </row>
    <row r="28" spans="1:8" x14ac:dyDescent="0.25">
      <c r="A28" s="207">
        <v>40166.666666666701</v>
      </c>
      <c r="B28" s="206">
        <v>141</v>
      </c>
      <c r="C28" s="206">
        <v>1.4</v>
      </c>
      <c r="D28" s="206">
        <v>208</v>
      </c>
      <c r="E28" s="206">
        <v>23.4</v>
      </c>
      <c r="F28" s="206">
        <v>96</v>
      </c>
      <c r="G28" s="206">
        <v>0</v>
      </c>
      <c r="H28" s="206">
        <v>30.35</v>
      </c>
    </row>
    <row r="29" spans="1:8" x14ac:dyDescent="0.25">
      <c r="A29" s="207">
        <v>40166.625</v>
      </c>
      <c r="B29" s="206">
        <v>229</v>
      </c>
      <c r="C29" s="206">
        <v>2.2000000000000002</v>
      </c>
      <c r="D29" s="206">
        <v>271</v>
      </c>
      <c r="E29" s="206">
        <v>22.4</v>
      </c>
      <c r="F29" s="206">
        <v>97</v>
      </c>
      <c r="G29" s="206">
        <v>0</v>
      </c>
      <c r="H29" s="206">
        <v>30.36</v>
      </c>
    </row>
    <row r="30" spans="1:8" x14ac:dyDescent="0.25">
      <c r="A30" s="207">
        <v>40166.583333333299</v>
      </c>
      <c r="B30" s="206">
        <v>299</v>
      </c>
      <c r="C30" s="206">
        <v>2.1</v>
      </c>
      <c r="D30" s="206">
        <v>298</v>
      </c>
      <c r="E30" s="206">
        <v>22.4</v>
      </c>
      <c r="F30" s="206">
        <v>95</v>
      </c>
      <c r="G30" s="206">
        <v>0</v>
      </c>
      <c r="H30" s="206">
        <v>30.37</v>
      </c>
    </row>
    <row r="31" spans="1:8" x14ac:dyDescent="0.25">
      <c r="A31" s="207">
        <v>40166.541666666701</v>
      </c>
      <c r="B31" s="206">
        <v>366</v>
      </c>
      <c r="C31" s="206">
        <v>2.4</v>
      </c>
      <c r="D31" s="206">
        <v>253</v>
      </c>
      <c r="E31" s="206">
        <v>20.7</v>
      </c>
      <c r="F31" s="206">
        <v>96</v>
      </c>
      <c r="G31" s="206">
        <v>0</v>
      </c>
      <c r="H31" s="206">
        <v>30.38</v>
      </c>
    </row>
    <row r="32" spans="1:8" x14ac:dyDescent="0.25">
      <c r="A32" s="207">
        <v>40166.5</v>
      </c>
      <c r="B32" s="206">
        <v>376</v>
      </c>
      <c r="C32" s="206">
        <v>2.5</v>
      </c>
      <c r="D32" s="206">
        <v>211</v>
      </c>
      <c r="E32" s="206">
        <v>19.3</v>
      </c>
      <c r="F32" s="206">
        <v>95</v>
      </c>
      <c r="G32" s="206">
        <v>0</v>
      </c>
      <c r="H32" s="206">
        <v>30.4</v>
      </c>
    </row>
    <row r="33" spans="1:8" x14ac:dyDescent="0.25">
      <c r="A33" s="207">
        <v>40166.166666666701</v>
      </c>
      <c r="B33" s="206">
        <v>0</v>
      </c>
      <c r="C33" s="206">
        <v>0.8</v>
      </c>
      <c r="D33" s="206">
        <v>263</v>
      </c>
      <c r="E33" s="206">
        <v>15</v>
      </c>
      <c r="F33" s="206">
        <v>94</v>
      </c>
      <c r="G33" s="206">
        <v>0</v>
      </c>
      <c r="H33" s="206">
        <v>30.4</v>
      </c>
    </row>
    <row r="34" spans="1:8" x14ac:dyDescent="0.25">
      <c r="A34" s="207">
        <v>40166.125</v>
      </c>
      <c r="B34" s="206">
        <v>0</v>
      </c>
      <c r="C34" s="206">
        <v>1.1000000000000001</v>
      </c>
      <c r="D34" s="206">
        <v>355</v>
      </c>
      <c r="E34" s="206">
        <v>15.5</v>
      </c>
      <c r="F34" s="206">
        <v>94</v>
      </c>
      <c r="G34" s="206">
        <v>0</v>
      </c>
      <c r="H34" s="206">
        <v>30.41</v>
      </c>
    </row>
    <row r="35" spans="1:8" x14ac:dyDescent="0.25">
      <c r="A35" s="207">
        <v>40166.083333333299</v>
      </c>
      <c r="B35" s="206">
        <v>0</v>
      </c>
      <c r="C35" s="206">
        <v>1.4</v>
      </c>
      <c r="D35" s="206">
        <v>309</v>
      </c>
      <c r="E35" s="206">
        <v>15.6</v>
      </c>
      <c r="F35" s="206">
        <v>94</v>
      </c>
      <c r="G35" s="206">
        <v>0</v>
      </c>
      <c r="H35" s="206">
        <v>30.41</v>
      </c>
    </row>
    <row r="36" spans="1:8" x14ac:dyDescent="0.25">
      <c r="A36" s="207">
        <v>40166.041666666701</v>
      </c>
      <c r="B36" s="206">
        <v>0</v>
      </c>
      <c r="C36" s="206">
        <v>0.9</v>
      </c>
      <c r="D36" s="206">
        <v>235</v>
      </c>
      <c r="E36" s="206">
        <v>16.100000000000001</v>
      </c>
      <c r="F36" s="206">
        <v>94</v>
      </c>
      <c r="G36" s="206">
        <v>0</v>
      </c>
      <c r="H36" s="206">
        <v>30.4</v>
      </c>
    </row>
    <row r="37" spans="1:8" x14ac:dyDescent="0.25">
      <c r="A37" s="207">
        <v>40166</v>
      </c>
      <c r="B37" s="206">
        <v>0</v>
      </c>
      <c r="C37" s="206">
        <v>1.1000000000000001</v>
      </c>
      <c r="D37" s="206">
        <v>23</v>
      </c>
      <c r="E37" s="206">
        <v>15.7</v>
      </c>
      <c r="F37" s="206">
        <v>94</v>
      </c>
      <c r="G37" s="206">
        <v>0</v>
      </c>
      <c r="H37" s="206">
        <v>30.39</v>
      </c>
    </row>
    <row r="38" spans="1:8" x14ac:dyDescent="0.25">
      <c r="A38" s="207">
        <v>40165.958333333299</v>
      </c>
      <c r="B38" s="206">
        <v>0</v>
      </c>
      <c r="C38" s="206">
        <v>1.5</v>
      </c>
      <c r="D38" s="206">
        <v>293</v>
      </c>
      <c r="E38" s="206">
        <v>16.399999999999999</v>
      </c>
      <c r="F38" s="206">
        <v>94</v>
      </c>
      <c r="G38" s="206">
        <v>0</v>
      </c>
      <c r="H38" s="206">
        <v>30.37</v>
      </c>
    </row>
    <row r="39" spans="1:8" x14ac:dyDescent="0.25">
      <c r="A39" s="207">
        <v>40165.916666666701</v>
      </c>
      <c r="B39" s="206">
        <v>0</v>
      </c>
      <c r="C39" s="206">
        <v>2.9</v>
      </c>
      <c r="D39" s="206">
        <v>219</v>
      </c>
      <c r="E39" s="206">
        <v>16.8</v>
      </c>
      <c r="F39" s="206">
        <v>95</v>
      </c>
      <c r="G39" s="206">
        <v>0</v>
      </c>
      <c r="H39" s="206">
        <v>30.37</v>
      </c>
    </row>
    <row r="40" spans="1:8" x14ac:dyDescent="0.25">
      <c r="A40" s="207">
        <v>40165.875</v>
      </c>
      <c r="B40" s="206">
        <v>0</v>
      </c>
      <c r="C40" s="206">
        <v>1.6</v>
      </c>
      <c r="D40" s="206">
        <v>323</v>
      </c>
      <c r="E40" s="206">
        <v>17.7</v>
      </c>
      <c r="F40" s="206">
        <v>95</v>
      </c>
      <c r="G40" s="206">
        <v>0</v>
      </c>
      <c r="H40" s="206">
        <v>30.36</v>
      </c>
    </row>
    <row r="41" spans="1:8" x14ac:dyDescent="0.25">
      <c r="A41" s="207">
        <v>40165.833333333299</v>
      </c>
      <c r="B41" s="206">
        <v>0</v>
      </c>
      <c r="C41" s="206">
        <v>1.6</v>
      </c>
      <c r="D41" s="206">
        <v>3</v>
      </c>
      <c r="E41" s="206">
        <v>22.3</v>
      </c>
      <c r="F41" s="206">
        <v>93</v>
      </c>
      <c r="G41" s="206">
        <v>0</v>
      </c>
      <c r="H41" s="206">
        <v>30.36</v>
      </c>
    </row>
    <row r="42" spans="1:8" x14ac:dyDescent="0.25">
      <c r="A42" s="207">
        <v>40165.791666666701</v>
      </c>
      <c r="B42" s="206">
        <v>0</v>
      </c>
      <c r="C42" s="206">
        <v>1.1000000000000001</v>
      </c>
      <c r="D42" s="206">
        <v>204</v>
      </c>
      <c r="E42" s="206">
        <v>25.5</v>
      </c>
      <c r="F42" s="206">
        <v>94</v>
      </c>
      <c r="G42" s="206">
        <v>0</v>
      </c>
      <c r="H42" s="206">
        <v>30.35</v>
      </c>
    </row>
    <row r="43" spans="1:8" x14ac:dyDescent="0.25">
      <c r="A43" s="207">
        <v>40165.75</v>
      </c>
      <c r="B43" s="206">
        <v>1</v>
      </c>
      <c r="C43" s="206">
        <v>2.7</v>
      </c>
      <c r="D43" s="206">
        <v>216</v>
      </c>
      <c r="E43" s="206">
        <v>27.4</v>
      </c>
      <c r="F43" s="206">
        <v>92</v>
      </c>
      <c r="G43" s="206">
        <v>0</v>
      </c>
      <c r="H43" s="206">
        <v>30.36</v>
      </c>
    </row>
    <row r="44" spans="1:8" x14ac:dyDescent="0.25">
      <c r="A44" s="207">
        <v>40165.708333333299</v>
      </c>
      <c r="B44" s="206">
        <v>50</v>
      </c>
      <c r="C44" s="206">
        <v>1.7</v>
      </c>
      <c r="D44" s="206">
        <v>313</v>
      </c>
      <c r="E44" s="206">
        <v>30.5</v>
      </c>
      <c r="F44" s="206">
        <v>88</v>
      </c>
      <c r="G44" s="206">
        <v>0</v>
      </c>
      <c r="H44" s="206">
        <v>30.36</v>
      </c>
    </row>
    <row r="45" spans="1:8" x14ac:dyDescent="0.25">
      <c r="A45" s="207">
        <v>40165.666666666701</v>
      </c>
      <c r="B45" s="206">
        <v>192</v>
      </c>
      <c r="C45" s="206">
        <v>3.1</v>
      </c>
      <c r="D45" s="206">
        <v>300</v>
      </c>
      <c r="E45" s="206">
        <v>31.1</v>
      </c>
      <c r="F45" s="206">
        <v>83</v>
      </c>
      <c r="G45" s="206">
        <v>0</v>
      </c>
      <c r="H45" s="206">
        <v>30.36</v>
      </c>
    </row>
    <row r="46" spans="1:8" x14ac:dyDescent="0.25">
      <c r="A46" s="207">
        <v>40165.625</v>
      </c>
      <c r="B46" s="206">
        <v>247</v>
      </c>
      <c r="C46" s="206">
        <v>3.1</v>
      </c>
      <c r="D46" s="206">
        <v>318</v>
      </c>
      <c r="E46" s="206">
        <v>30.5</v>
      </c>
      <c r="F46" s="206">
        <v>88</v>
      </c>
      <c r="G46" s="206">
        <v>0</v>
      </c>
      <c r="H46" s="206">
        <v>30.34</v>
      </c>
    </row>
    <row r="47" spans="1:8" x14ac:dyDescent="0.25">
      <c r="A47" s="207">
        <v>40165.583333333299</v>
      </c>
      <c r="B47" s="206">
        <v>302</v>
      </c>
      <c r="C47" s="206">
        <v>1.1000000000000001</v>
      </c>
      <c r="D47" s="206">
        <v>355</v>
      </c>
      <c r="E47" s="206">
        <v>29.5</v>
      </c>
      <c r="F47" s="206">
        <v>95</v>
      </c>
      <c r="G47" s="206">
        <v>0</v>
      </c>
      <c r="H47" s="206">
        <v>30.34</v>
      </c>
    </row>
    <row r="48" spans="1:8" x14ac:dyDescent="0.25">
      <c r="A48" s="207">
        <v>40165.541666666701</v>
      </c>
      <c r="B48" s="206">
        <v>280</v>
      </c>
      <c r="C48" s="206">
        <v>0.9</v>
      </c>
      <c r="D48" s="206">
        <v>207</v>
      </c>
      <c r="E48" s="206">
        <v>26.4</v>
      </c>
      <c r="F48" s="206">
        <v>97</v>
      </c>
      <c r="G48" s="206">
        <v>0</v>
      </c>
      <c r="H48" s="206">
        <v>30.36</v>
      </c>
    </row>
    <row r="49" spans="1:8" x14ac:dyDescent="0.25">
      <c r="A49" s="207">
        <v>40165.5</v>
      </c>
      <c r="B49" s="206">
        <v>265</v>
      </c>
      <c r="C49" s="206">
        <v>4.0999999999999996</v>
      </c>
      <c r="D49" s="206">
        <v>216</v>
      </c>
      <c r="E49" s="206">
        <v>24.2</v>
      </c>
      <c r="F49" s="206">
        <v>97</v>
      </c>
      <c r="G49" s="206">
        <v>0</v>
      </c>
      <c r="H49" s="206">
        <v>30.38</v>
      </c>
    </row>
    <row r="50" spans="1:8" x14ac:dyDescent="0.25">
      <c r="A50" s="207">
        <v>40165.458333333299</v>
      </c>
      <c r="B50" s="206">
        <v>269</v>
      </c>
      <c r="C50" s="206">
        <v>1.4</v>
      </c>
      <c r="D50" s="206">
        <v>237</v>
      </c>
      <c r="E50" s="206">
        <v>23.7</v>
      </c>
      <c r="F50" s="206">
        <v>96</v>
      </c>
      <c r="G50" s="206">
        <v>0</v>
      </c>
      <c r="H50" s="206">
        <v>30.4</v>
      </c>
    </row>
    <row r="51" spans="1:8" x14ac:dyDescent="0.25">
      <c r="A51" s="207">
        <v>40165.416666666701</v>
      </c>
      <c r="B51" s="206">
        <v>88</v>
      </c>
      <c r="C51" s="206">
        <v>0.4</v>
      </c>
      <c r="D51" s="206">
        <v>287</v>
      </c>
      <c r="E51" s="206">
        <v>21.5</v>
      </c>
      <c r="F51" s="206">
        <v>96</v>
      </c>
      <c r="G51" s="206">
        <v>0</v>
      </c>
      <c r="H51" s="206">
        <v>30.4</v>
      </c>
    </row>
    <row r="52" spans="1:8" x14ac:dyDescent="0.25">
      <c r="A52" s="207">
        <v>40165.375</v>
      </c>
      <c r="B52" s="206">
        <v>34</v>
      </c>
      <c r="C52" s="206">
        <v>2.2000000000000002</v>
      </c>
      <c r="D52" s="206">
        <v>251</v>
      </c>
      <c r="E52" s="206">
        <v>20.100000000000001</v>
      </c>
      <c r="F52" s="206">
        <v>96</v>
      </c>
      <c r="G52" s="206">
        <v>0</v>
      </c>
      <c r="H52" s="206">
        <v>30.38</v>
      </c>
    </row>
    <row r="53" spans="1:8" x14ac:dyDescent="0.25">
      <c r="A53" s="207">
        <v>40165.333333333299</v>
      </c>
      <c r="B53" s="206">
        <v>1</v>
      </c>
      <c r="C53" s="206">
        <v>2.1</v>
      </c>
      <c r="D53" s="206">
        <v>313</v>
      </c>
      <c r="E53" s="206">
        <v>19.8</v>
      </c>
      <c r="F53" s="206">
        <v>96</v>
      </c>
      <c r="G53" s="206">
        <v>0</v>
      </c>
      <c r="H53" s="206">
        <v>30.37</v>
      </c>
    </row>
    <row r="54" spans="1:8" x14ac:dyDescent="0.25">
      <c r="A54" s="207">
        <v>40165.291666666701</v>
      </c>
      <c r="B54" s="206">
        <v>0</v>
      </c>
      <c r="C54" s="206">
        <v>2.4</v>
      </c>
      <c r="D54" s="206">
        <v>7</v>
      </c>
      <c r="E54" s="206">
        <v>19.3</v>
      </c>
      <c r="F54" s="206">
        <v>96</v>
      </c>
      <c r="G54" s="206">
        <v>0</v>
      </c>
      <c r="H54" s="206">
        <v>30.37</v>
      </c>
    </row>
    <row r="55" spans="1:8" x14ac:dyDescent="0.25">
      <c r="A55" s="207">
        <v>40165.25</v>
      </c>
      <c r="B55" s="206">
        <v>0</v>
      </c>
      <c r="C55" s="206">
        <v>0.9</v>
      </c>
      <c r="D55" s="206">
        <v>293</v>
      </c>
      <c r="E55" s="206">
        <v>19.100000000000001</v>
      </c>
      <c r="F55" s="206">
        <v>95</v>
      </c>
      <c r="G55" s="206">
        <v>0</v>
      </c>
      <c r="H55" s="206">
        <v>30.37</v>
      </c>
    </row>
    <row r="56" spans="1:8" x14ac:dyDescent="0.25">
      <c r="A56" s="207">
        <v>40165.208333333299</v>
      </c>
      <c r="B56" s="206">
        <v>0</v>
      </c>
      <c r="C56" s="206">
        <v>1</v>
      </c>
      <c r="D56" s="206">
        <v>173</v>
      </c>
      <c r="E56" s="206">
        <v>17.399999999999999</v>
      </c>
      <c r="F56" s="206">
        <v>96</v>
      </c>
      <c r="G56" s="206">
        <v>0</v>
      </c>
      <c r="H56" s="206">
        <v>30.37</v>
      </c>
    </row>
    <row r="60" spans="1:8" ht="52.8" x14ac:dyDescent="0.25">
      <c r="A60" s="208" t="s">
        <v>1228</v>
      </c>
      <c r="B60" s="208" t="s">
        <v>3587</v>
      </c>
      <c r="C60" s="208" t="s">
        <v>3588</v>
      </c>
      <c r="D60" s="208" t="s">
        <v>3589</v>
      </c>
    </row>
    <row r="61" spans="1:8" x14ac:dyDescent="0.25">
      <c r="A61" s="209">
        <v>40166</v>
      </c>
      <c r="B61" s="206">
        <v>25.2</v>
      </c>
      <c r="C61" s="206">
        <v>11.6</v>
      </c>
      <c r="D61" s="206">
        <v>0</v>
      </c>
    </row>
    <row r="62" spans="1:8" x14ac:dyDescent="0.25">
      <c r="A62" s="209">
        <v>40165</v>
      </c>
      <c r="B62" s="206">
        <v>31.8</v>
      </c>
      <c r="C62" s="206">
        <v>14.5</v>
      </c>
      <c r="D62" s="206">
        <v>0</v>
      </c>
    </row>
    <row r="63" spans="1:8" x14ac:dyDescent="0.25">
      <c r="A63" s="209">
        <v>40164</v>
      </c>
      <c r="B63" s="206">
        <v>41.7</v>
      </c>
      <c r="C63" s="206">
        <v>17.600000000000001</v>
      </c>
      <c r="D63" s="206">
        <v>0.08</v>
      </c>
    </row>
    <row r="64" spans="1:8" x14ac:dyDescent="0.25">
      <c r="A64" s="209">
        <v>40165</v>
      </c>
      <c r="B64" s="206">
        <v>31.8</v>
      </c>
      <c r="C64" s="206">
        <v>14.5</v>
      </c>
      <c r="D64" s="206">
        <v>0</v>
      </c>
    </row>
    <row r="65" spans="1:4" x14ac:dyDescent="0.25">
      <c r="A65" s="209">
        <v>40164</v>
      </c>
      <c r="B65" s="206">
        <v>41.7</v>
      </c>
      <c r="C65" s="206">
        <v>17.600000000000001</v>
      </c>
      <c r="D65" s="206">
        <v>0.08</v>
      </c>
    </row>
    <row r="66" spans="1:4" x14ac:dyDescent="0.25">
      <c r="A66" s="209">
        <v>40163</v>
      </c>
      <c r="B66" s="206">
        <v>35.6</v>
      </c>
      <c r="C66" s="206">
        <v>26.9</v>
      </c>
      <c r="D66" s="206">
        <v>0.11</v>
      </c>
    </row>
    <row r="67" spans="1:4" x14ac:dyDescent="0.25">
      <c r="A67" s="209">
        <v>40162</v>
      </c>
      <c r="B67" s="206">
        <v>29.4</v>
      </c>
      <c r="C67" s="206">
        <v>3.9</v>
      </c>
      <c r="D67" s="206">
        <v>0.01</v>
      </c>
    </row>
    <row r="68" spans="1:4" x14ac:dyDescent="0.25">
      <c r="A68" s="209">
        <v>40161</v>
      </c>
      <c r="B68" s="206">
        <v>38.6</v>
      </c>
      <c r="C68" s="206">
        <v>10.5</v>
      </c>
      <c r="D68" s="206">
        <v>0</v>
      </c>
    </row>
    <row r="69" spans="1:4" x14ac:dyDescent="0.25">
      <c r="A69" s="209">
        <v>40160</v>
      </c>
      <c r="B69" s="206">
        <v>35.6</v>
      </c>
      <c r="C69" s="206">
        <v>27.2</v>
      </c>
      <c r="D69" s="206">
        <v>0.27</v>
      </c>
    </row>
    <row r="70" spans="1:4" x14ac:dyDescent="0.25">
      <c r="A70" s="209">
        <v>40159</v>
      </c>
      <c r="B70" s="206">
        <v>28.3</v>
      </c>
      <c r="C70" s="206">
        <v>9.3000000000000007</v>
      </c>
      <c r="D70" s="206">
        <v>0.21</v>
      </c>
    </row>
    <row r="71" spans="1:4" x14ac:dyDescent="0.25">
      <c r="A71" s="209">
        <v>40158</v>
      </c>
      <c r="B71" s="206">
        <v>10.4</v>
      </c>
      <c r="C71" s="206">
        <v>-13.1</v>
      </c>
      <c r="D71" s="206">
        <v>0</v>
      </c>
    </row>
    <row r="72" spans="1:4" x14ac:dyDescent="0.25">
      <c r="A72" s="209">
        <v>40157</v>
      </c>
      <c r="B72" s="206">
        <v>10.3</v>
      </c>
      <c r="C72" s="206">
        <v>-11.9</v>
      </c>
      <c r="D72" s="206">
        <v>0</v>
      </c>
    </row>
    <row r="73" spans="1:4" x14ac:dyDescent="0.25">
      <c r="A73" s="209">
        <v>40156</v>
      </c>
      <c r="B73" s="206">
        <v>17.7</v>
      </c>
      <c r="C73" s="206">
        <v>-4.2</v>
      </c>
      <c r="D73" s="206">
        <v>0</v>
      </c>
    </row>
    <row r="74" spans="1:4" x14ac:dyDescent="0.25">
      <c r="A74" s="209">
        <v>40155</v>
      </c>
      <c r="B74" s="206">
        <v>18.399999999999999</v>
      </c>
      <c r="C74" s="206">
        <v>-5</v>
      </c>
      <c r="D74" s="206">
        <v>0.05</v>
      </c>
    </row>
    <row r="75" spans="1:4" x14ac:dyDescent="0.25">
      <c r="A75" s="209">
        <v>40154</v>
      </c>
      <c r="B75" s="206">
        <v>18.600000000000001</v>
      </c>
      <c r="C75" s="206">
        <v>9.3000000000000007</v>
      </c>
      <c r="D75" s="206">
        <v>0.01</v>
      </c>
    </row>
    <row r="76" spans="1:4" x14ac:dyDescent="0.25">
      <c r="A76" s="209">
        <v>40153</v>
      </c>
      <c r="B76" s="206">
        <v>20.100000000000001</v>
      </c>
      <c r="C76" s="206">
        <v>3.9</v>
      </c>
      <c r="D76" s="206">
        <v>0</v>
      </c>
    </row>
    <row r="77" spans="1:4" x14ac:dyDescent="0.25">
      <c r="A77" s="209">
        <v>40152</v>
      </c>
      <c r="B77" s="206">
        <v>25.3</v>
      </c>
      <c r="C77" s="206">
        <v>0.4</v>
      </c>
      <c r="D77" s="206">
        <v>0.13</v>
      </c>
    </row>
    <row r="78" spans="1:4" x14ac:dyDescent="0.25">
      <c r="A78" s="209">
        <v>40151</v>
      </c>
      <c r="B78" s="206">
        <v>32.799999999999997</v>
      </c>
      <c r="C78" s="206">
        <v>2.9</v>
      </c>
      <c r="D78" s="206">
        <v>0</v>
      </c>
    </row>
    <row r="79" spans="1:4" x14ac:dyDescent="0.25">
      <c r="A79" s="209">
        <v>40150</v>
      </c>
      <c r="B79" s="206">
        <v>27.9</v>
      </c>
      <c r="C79" s="206">
        <v>6.1</v>
      </c>
      <c r="D79" s="206">
        <v>0</v>
      </c>
    </row>
    <row r="80" spans="1:4" x14ac:dyDescent="0.25">
      <c r="A80" s="209">
        <v>40149</v>
      </c>
      <c r="B80" s="206">
        <v>35.299999999999997</v>
      </c>
      <c r="C80" s="206">
        <v>11</v>
      </c>
      <c r="D80" s="206">
        <v>0</v>
      </c>
    </row>
    <row r="81" spans="1:4" x14ac:dyDescent="0.25">
      <c r="A81" s="209">
        <v>40148</v>
      </c>
      <c r="B81" s="206">
        <v>46.1</v>
      </c>
      <c r="C81" s="206">
        <v>16.8</v>
      </c>
      <c r="D81" s="206">
        <v>0</v>
      </c>
    </row>
    <row r="82" spans="1:4" x14ac:dyDescent="0.25">
      <c r="A82" s="209">
        <v>40147</v>
      </c>
      <c r="B82" s="206">
        <v>43.6</v>
      </c>
      <c r="C82" s="206">
        <v>16.2</v>
      </c>
      <c r="D82" s="206">
        <v>0</v>
      </c>
    </row>
    <row r="83" spans="1:4" x14ac:dyDescent="0.25">
      <c r="A83" s="209">
        <v>40146</v>
      </c>
      <c r="B83" s="206">
        <v>43.2</v>
      </c>
      <c r="C83" s="206">
        <v>17.3</v>
      </c>
      <c r="D83" s="206">
        <v>0</v>
      </c>
    </row>
    <row r="84" spans="1:4" x14ac:dyDescent="0.25">
      <c r="A84" s="209">
        <v>40145</v>
      </c>
      <c r="B84" s="206">
        <v>48</v>
      </c>
      <c r="C84" s="206">
        <v>21</v>
      </c>
      <c r="D84" s="206">
        <v>0</v>
      </c>
    </row>
    <row r="85" spans="1:4" x14ac:dyDescent="0.25">
      <c r="A85" s="209">
        <v>40144</v>
      </c>
      <c r="B85" s="206">
        <v>43.9</v>
      </c>
      <c r="C85" s="206">
        <v>14.9</v>
      </c>
      <c r="D85" s="206">
        <v>0</v>
      </c>
    </row>
    <row r="86" spans="1:4" x14ac:dyDescent="0.25">
      <c r="A86" s="209">
        <v>40143</v>
      </c>
      <c r="B86" s="206">
        <v>46.4</v>
      </c>
      <c r="C86" s="206">
        <v>16.8</v>
      </c>
      <c r="D86" s="206">
        <v>0</v>
      </c>
    </row>
    <row r="87" spans="1:4" x14ac:dyDescent="0.25">
      <c r="A87" s="209">
        <v>40142</v>
      </c>
      <c r="B87" s="206">
        <v>41.7</v>
      </c>
      <c r="C87" s="206">
        <v>17.399999999999999</v>
      </c>
      <c r="D87" s="206">
        <v>0</v>
      </c>
    </row>
    <row r="88" spans="1:4" x14ac:dyDescent="0.25">
      <c r="A88" s="209">
        <v>40141</v>
      </c>
      <c r="B88" s="206">
        <v>41.8</v>
      </c>
      <c r="C88" s="206">
        <v>15.2</v>
      </c>
      <c r="D88" s="206">
        <v>0</v>
      </c>
    </row>
    <row r="89" spans="1:4" x14ac:dyDescent="0.25">
      <c r="A89" s="209">
        <v>40140</v>
      </c>
      <c r="B89" s="206">
        <v>36.700000000000003</v>
      </c>
      <c r="C89" s="206">
        <v>19.399999999999999</v>
      </c>
      <c r="D89" s="206">
        <v>0</v>
      </c>
    </row>
    <row r="90" spans="1:4" x14ac:dyDescent="0.25">
      <c r="A90" s="209">
        <v>40139</v>
      </c>
      <c r="B90" s="206">
        <v>37.1</v>
      </c>
      <c r="C90" s="206">
        <v>17.100000000000001</v>
      </c>
      <c r="D90" s="206">
        <v>0.03</v>
      </c>
    </row>
    <row r="91" spans="1:4" x14ac:dyDescent="0.25">
      <c r="A91" s="209">
        <v>40138</v>
      </c>
      <c r="B91" s="206">
        <v>52</v>
      </c>
      <c r="C91" s="206">
        <v>21.9</v>
      </c>
      <c r="D91" s="206">
        <v>0</v>
      </c>
    </row>
    <row r="92" spans="1:4" x14ac:dyDescent="0.25">
      <c r="A92" s="209">
        <v>40137</v>
      </c>
      <c r="B92" s="206">
        <v>51.3</v>
      </c>
      <c r="C92" s="206">
        <v>16.7</v>
      </c>
      <c r="D92" s="206">
        <v>0</v>
      </c>
    </row>
    <row r="93" spans="1:4" x14ac:dyDescent="0.25">
      <c r="A93" s="209">
        <v>40136</v>
      </c>
      <c r="B93" s="206">
        <v>44.5</v>
      </c>
      <c r="C93" s="206">
        <v>19.7</v>
      </c>
      <c r="D93" s="206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8"/>
  <sheetViews>
    <sheetView topLeftCell="A40" zoomScaleNormal="100" workbookViewId="0">
      <selection activeCell="J63" sqref="J63"/>
    </sheetView>
  </sheetViews>
  <sheetFormatPr defaultColWidth="8.5546875" defaultRowHeight="13.2" x14ac:dyDescent="0.25"/>
  <sheetData>
    <row r="1" spans="1:14" ht="52.8" x14ac:dyDescent="0.25">
      <c r="A1" s="219" t="s">
        <v>1205</v>
      </c>
      <c r="B1" s="219" t="s">
        <v>1206</v>
      </c>
      <c r="C1" s="219" t="s">
        <v>1207</v>
      </c>
      <c r="D1" s="219" t="s">
        <v>1208</v>
      </c>
      <c r="E1" s="219" t="s">
        <v>1209</v>
      </c>
      <c r="F1" s="219" t="s">
        <v>1210</v>
      </c>
      <c r="G1" s="85" t="s">
        <v>1211</v>
      </c>
      <c r="H1" s="85" t="s">
        <v>1212</v>
      </c>
      <c r="I1" s="85" t="s">
        <v>1213</v>
      </c>
      <c r="J1" s="85" t="s">
        <v>1214</v>
      </c>
      <c r="K1" s="85" t="s">
        <v>1215</v>
      </c>
      <c r="L1" s="85" t="s">
        <v>1216</v>
      </c>
      <c r="M1" s="219" t="s">
        <v>1217</v>
      </c>
      <c r="N1" s="219" t="s">
        <v>1218</v>
      </c>
    </row>
    <row r="2" spans="1:14" x14ac:dyDescent="0.25">
      <c r="A2">
        <v>1</v>
      </c>
      <c r="B2">
        <v>1</v>
      </c>
      <c r="C2" s="88">
        <v>2.6669999999999998</v>
      </c>
      <c r="D2" s="88">
        <v>3.2</v>
      </c>
      <c r="E2" s="88">
        <v>2.5</v>
      </c>
      <c r="F2" s="88">
        <v>20.7</v>
      </c>
      <c r="G2" s="88"/>
    </row>
    <row r="3" spans="1:14" x14ac:dyDescent="0.25">
      <c r="A3">
        <v>2</v>
      </c>
      <c r="B3">
        <v>1</v>
      </c>
      <c r="C3" s="88">
        <v>1.5</v>
      </c>
      <c r="D3" s="88">
        <v>2</v>
      </c>
      <c r="E3" s="88">
        <v>8</v>
      </c>
      <c r="F3" s="88">
        <v>80</v>
      </c>
      <c r="G3" s="88"/>
    </row>
    <row r="4" spans="1:14" x14ac:dyDescent="0.25">
      <c r="A4">
        <v>3</v>
      </c>
      <c r="B4">
        <v>1</v>
      </c>
      <c r="C4" s="88">
        <v>6.5</v>
      </c>
      <c r="D4" s="88">
        <v>3.55</v>
      </c>
      <c r="E4" s="88">
        <v>0.15</v>
      </c>
      <c r="F4" s="88">
        <v>3.04</v>
      </c>
      <c r="G4" s="88"/>
    </row>
    <row r="5" spans="1:14" x14ac:dyDescent="0.25">
      <c r="A5">
        <v>4</v>
      </c>
      <c r="B5">
        <v>1</v>
      </c>
      <c r="C5" s="88">
        <v>2</v>
      </c>
      <c r="D5" s="88">
        <v>1</v>
      </c>
      <c r="E5" s="88">
        <v>2</v>
      </c>
      <c r="F5" s="88">
        <v>23</v>
      </c>
      <c r="G5" s="88"/>
    </row>
    <row r="6" spans="1:14" x14ac:dyDescent="0.25">
      <c r="A6">
        <v>4</v>
      </c>
      <c r="B6">
        <v>2</v>
      </c>
      <c r="C6" s="88">
        <v>1.5</v>
      </c>
      <c r="D6" s="88">
        <v>2.5</v>
      </c>
      <c r="E6" s="88">
        <v>2.5</v>
      </c>
      <c r="F6" s="88">
        <v>27</v>
      </c>
      <c r="G6" s="88"/>
    </row>
    <row r="7" spans="1:14" x14ac:dyDescent="0.25">
      <c r="A7">
        <v>4</v>
      </c>
      <c r="B7">
        <v>3</v>
      </c>
      <c r="C7" s="88">
        <v>1.5</v>
      </c>
      <c r="D7" s="88">
        <v>3</v>
      </c>
      <c r="E7" s="88">
        <v>2</v>
      </c>
      <c r="F7" s="88">
        <v>10</v>
      </c>
      <c r="G7" s="88"/>
    </row>
    <row r="8" spans="1:14" x14ac:dyDescent="0.25">
      <c r="A8">
        <v>5</v>
      </c>
      <c r="B8">
        <v>1</v>
      </c>
      <c r="C8" s="88">
        <v>4</v>
      </c>
      <c r="D8" s="88">
        <v>2</v>
      </c>
      <c r="E8" s="88">
        <v>5</v>
      </c>
      <c r="F8" s="88">
        <v>42</v>
      </c>
      <c r="G8" s="88"/>
      <c r="M8">
        <v>1.5</v>
      </c>
      <c r="N8">
        <v>3</v>
      </c>
    </row>
    <row r="9" spans="1:14" x14ac:dyDescent="0.25">
      <c r="A9">
        <v>5</v>
      </c>
      <c r="B9">
        <v>2</v>
      </c>
      <c r="C9" s="88">
        <v>1</v>
      </c>
      <c r="D9" s="88">
        <v>2</v>
      </c>
      <c r="E9" s="88">
        <v>6</v>
      </c>
      <c r="F9" s="88">
        <v>37</v>
      </c>
      <c r="G9" s="88"/>
      <c r="M9" s="73">
        <v>1</v>
      </c>
      <c r="N9" s="73">
        <v>8</v>
      </c>
    </row>
    <row r="10" spans="1:14" x14ac:dyDescent="0.25">
      <c r="A10">
        <v>6</v>
      </c>
      <c r="B10">
        <v>1</v>
      </c>
      <c r="C10" s="87">
        <v>7</v>
      </c>
      <c r="D10" s="87">
        <v>6</v>
      </c>
      <c r="E10" s="87">
        <v>7</v>
      </c>
      <c r="F10" s="87">
        <v>23.2</v>
      </c>
      <c r="G10" s="88"/>
    </row>
    <row r="11" spans="1:14" x14ac:dyDescent="0.25">
      <c r="A11">
        <v>7</v>
      </c>
      <c r="B11">
        <v>1</v>
      </c>
      <c r="C11" s="87">
        <v>1</v>
      </c>
      <c r="D11" s="87">
        <v>1</v>
      </c>
      <c r="E11" s="87">
        <v>7.5</v>
      </c>
      <c r="F11" s="87">
        <v>32</v>
      </c>
      <c r="G11" s="88"/>
      <c r="M11">
        <v>3.5</v>
      </c>
      <c r="N11">
        <v>4</v>
      </c>
    </row>
    <row r="12" spans="1:14" x14ac:dyDescent="0.25">
      <c r="A12">
        <v>7</v>
      </c>
      <c r="B12">
        <v>2</v>
      </c>
      <c r="C12" s="87">
        <v>8</v>
      </c>
      <c r="D12" s="87">
        <v>8</v>
      </c>
      <c r="E12" s="87"/>
      <c r="F12" s="87"/>
      <c r="G12" s="88"/>
      <c r="M12">
        <v>2</v>
      </c>
      <c r="N12">
        <v>3</v>
      </c>
    </row>
    <row r="13" spans="1:14" x14ac:dyDescent="0.25">
      <c r="A13">
        <v>8</v>
      </c>
      <c r="B13">
        <v>1</v>
      </c>
      <c r="C13" s="87">
        <v>1.5</v>
      </c>
      <c r="D13" s="87">
        <v>1.75</v>
      </c>
      <c r="E13" s="87">
        <v>2.5</v>
      </c>
      <c r="F13" s="87">
        <v>15</v>
      </c>
      <c r="G13" s="88"/>
    </row>
    <row r="14" spans="1:14" x14ac:dyDescent="0.25">
      <c r="A14">
        <v>8</v>
      </c>
      <c r="B14">
        <v>2</v>
      </c>
      <c r="C14" s="87">
        <v>2</v>
      </c>
      <c r="D14" s="87">
        <v>2</v>
      </c>
      <c r="E14" s="87">
        <v>1.5</v>
      </c>
      <c r="F14" s="87">
        <v>15</v>
      </c>
      <c r="G14" s="88"/>
    </row>
    <row r="15" spans="1:14" x14ac:dyDescent="0.25">
      <c r="A15">
        <v>9</v>
      </c>
      <c r="B15">
        <v>1</v>
      </c>
      <c r="C15" s="87">
        <v>2.58</v>
      </c>
      <c r="D15" s="87">
        <v>3.2</v>
      </c>
      <c r="E15" s="87"/>
      <c r="F15" s="87"/>
      <c r="G15" s="88"/>
      <c r="M15">
        <f>1.9+3.466666</f>
        <v>5.3666660000000004</v>
      </c>
      <c r="N15">
        <f>0.5+4.2</f>
        <v>4.7</v>
      </c>
    </row>
    <row r="16" spans="1:14" x14ac:dyDescent="0.25">
      <c r="A16">
        <v>10</v>
      </c>
      <c r="B16">
        <v>1</v>
      </c>
      <c r="C16" s="87">
        <v>6.5</v>
      </c>
      <c r="D16" s="87">
        <v>8.65</v>
      </c>
      <c r="E16" s="87">
        <v>1.5</v>
      </c>
      <c r="F16" s="87">
        <v>12</v>
      </c>
      <c r="G16" s="88"/>
    </row>
    <row r="17" spans="1:11" x14ac:dyDescent="0.25">
      <c r="A17">
        <v>11</v>
      </c>
      <c r="B17">
        <v>1</v>
      </c>
      <c r="C17" s="87"/>
      <c r="D17" s="87"/>
      <c r="E17" s="87"/>
      <c r="F17" s="87"/>
      <c r="G17" s="88"/>
      <c r="K17">
        <v>0.5</v>
      </c>
    </row>
    <row r="18" spans="1:11" x14ac:dyDescent="0.25">
      <c r="A18">
        <v>11</v>
      </c>
      <c r="B18">
        <v>2</v>
      </c>
      <c r="C18" s="87"/>
      <c r="D18" s="87"/>
      <c r="E18" s="87"/>
      <c r="F18" s="87"/>
      <c r="G18" s="88"/>
      <c r="K18">
        <v>0.33329999999999999</v>
      </c>
    </row>
    <row r="19" spans="1:11" x14ac:dyDescent="0.25">
      <c r="A19">
        <v>11</v>
      </c>
      <c r="B19">
        <v>3</v>
      </c>
      <c r="C19" s="87"/>
      <c r="D19" s="87"/>
      <c r="E19" s="87"/>
      <c r="F19" s="87"/>
      <c r="G19" s="88"/>
      <c r="K19">
        <v>4</v>
      </c>
    </row>
    <row r="20" spans="1:11" x14ac:dyDescent="0.25">
      <c r="A20">
        <v>11</v>
      </c>
      <c r="B20">
        <v>4</v>
      </c>
      <c r="C20" s="87"/>
      <c r="D20" s="87"/>
      <c r="E20" s="87"/>
      <c r="F20" s="87"/>
      <c r="G20" s="88"/>
      <c r="K20">
        <v>4</v>
      </c>
    </row>
    <row r="21" spans="1:11" x14ac:dyDescent="0.25">
      <c r="A21">
        <v>11</v>
      </c>
      <c r="B21">
        <v>5</v>
      </c>
      <c r="C21" s="87"/>
      <c r="D21" s="87"/>
      <c r="E21" s="87"/>
      <c r="F21" s="87"/>
      <c r="G21" s="88"/>
      <c r="K21">
        <v>0.91666000000000003</v>
      </c>
    </row>
    <row r="22" spans="1:11" x14ac:dyDescent="0.25">
      <c r="A22">
        <v>11</v>
      </c>
      <c r="B22">
        <v>6</v>
      </c>
      <c r="C22" s="87"/>
      <c r="D22" s="87"/>
      <c r="E22" s="87"/>
      <c r="F22" s="87"/>
      <c r="G22" s="88"/>
      <c r="K22">
        <v>1</v>
      </c>
    </row>
    <row r="23" spans="1:11" x14ac:dyDescent="0.25">
      <c r="A23">
        <v>11</v>
      </c>
      <c r="B23">
        <v>7</v>
      </c>
      <c r="C23" s="87"/>
      <c r="D23" s="87"/>
      <c r="E23" s="87"/>
      <c r="F23" s="87"/>
      <c r="G23" s="88"/>
      <c r="K23">
        <v>1.5</v>
      </c>
    </row>
    <row r="24" spans="1:11" x14ac:dyDescent="0.25">
      <c r="A24">
        <v>11</v>
      </c>
      <c r="B24">
        <v>8</v>
      </c>
      <c r="C24" s="87"/>
      <c r="D24" s="87"/>
      <c r="E24" s="87"/>
      <c r="F24" s="87"/>
      <c r="G24" s="88"/>
      <c r="K24">
        <v>1.5</v>
      </c>
    </row>
    <row r="25" spans="1:11" x14ac:dyDescent="0.25">
      <c r="A25">
        <v>11</v>
      </c>
      <c r="B25">
        <v>9</v>
      </c>
      <c r="C25" s="87"/>
      <c r="D25" s="87"/>
      <c r="E25" s="87"/>
      <c r="F25" s="87"/>
      <c r="G25" s="88"/>
      <c r="K25">
        <v>1</v>
      </c>
    </row>
    <row r="26" spans="1:11" x14ac:dyDescent="0.25">
      <c r="A26">
        <v>11</v>
      </c>
      <c r="B26">
        <v>10</v>
      </c>
      <c r="C26" s="87"/>
      <c r="D26" s="87"/>
      <c r="E26" s="87"/>
      <c r="F26" s="87"/>
      <c r="G26" s="88"/>
      <c r="K26">
        <v>8.3330000000000001E-2</v>
      </c>
    </row>
    <row r="27" spans="1:11" x14ac:dyDescent="0.25">
      <c r="A27">
        <v>11</v>
      </c>
      <c r="B27">
        <v>11</v>
      </c>
      <c r="C27" s="87"/>
      <c r="D27" s="87"/>
      <c r="E27" s="87"/>
      <c r="F27" s="87"/>
      <c r="G27" s="88"/>
      <c r="K27">
        <v>1</v>
      </c>
    </row>
    <row r="28" spans="1:11" x14ac:dyDescent="0.25">
      <c r="A28">
        <v>11</v>
      </c>
      <c r="B28">
        <v>12</v>
      </c>
      <c r="C28" s="87"/>
      <c r="D28" s="87"/>
      <c r="E28" s="87"/>
      <c r="F28" s="87"/>
      <c r="G28" s="88"/>
      <c r="K28">
        <v>1</v>
      </c>
    </row>
    <row r="29" spans="1:11" x14ac:dyDescent="0.25">
      <c r="A29">
        <v>11</v>
      </c>
      <c r="B29">
        <v>13</v>
      </c>
      <c r="C29" s="87"/>
      <c r="D29" s="87"/>
      <c r="E29" s="87"/>
      <c r="F29" s="87"/>
      <c r="G29" s="88"/>
      <c r="K29">
        <v>2.6665999999999999</v>
      </c>
    </row>
    <row r="30" spans="1:11" x14ac:dyDescent="0.25">
      <c r="A30">
        <v>11</v>
      </c>
      <c r="B30">
        <v>14</v>
      </c>
      <c r="C30" s="87"/>
      <c r="D30" s="87"/>
      <c r="E30" s="87"/>
      <c r="F30" s="87"/>
      <c r="G30" s="88"/>
      <c r="K30">
        <v>1.8332999999999999</v>
      </c>
    </row>
    <row r="31" spans="1:11" x14ac:dyDescent="0.25">
      <c r="A31">
        <v>11</v>
      </c>
      <c r="B31">
        <v>15</v>
      </c>
      <c r="C31" s="87"/>
      <c r="D31" s="87"/>
      <c r="E31" s="87"/>
      <c r="F31" s="87"/>
      <c r="G31" s="88"/>
      <c r="K31">
        <v>2</v>
      </c>
    </row>
    <row r="32" spans="1:11" x14ac:dyDescent="0.25">
      <c r="A32">
        <v>11</v>
      </c>
      <c r="B32">
        <v>16</v>
      </c>
      <c r="C32" s="87"/>
      <c r="D32" s="87"/>
      <c r="E32" s="87"/>
      <c r="F32" s="87"/>
      <c r="G32" s="88"/>
      <c r="K32">
        <v>0.33333000000000002</v>
      </c>
    </row>
    <row r="33" spans="1:11" x14ac:dyDescent="0.25">
      <c r="A33">
        <v>11</v>
      </c>
      <c r="B33">
        <v>17</v>
      </c>
      <c r="C33" s="87"/>
      <c r="D33" s="87"/>
      <c r="E33" s="87"/>
      <c r="F33" s="87"/>
      <c r="G33" s="88"/>
      <c r="K33">
        <v>2</v>
      </c>
    </row>
    <row r="34" spans="1:11" x14ac:dyDescent="0.25">
      <c r="A34">
        <v>11</v>
      </c>
      <c r="B34">
        <v>18</v>
      </c>
      <c r="C34" s="87"/>
      <c r="D34" s="87"/>
      <c r="E34" s="87"/>
      <c r="F34" s="87"/>
      <c r="G34" s="88"/>
      <c r="K34">
        <v>3.5</v>
      </c>
    </row>
    <row r="35" spans="1:11" x14ac:dyDescent="0.25">
      <c r="A35">
        <v>11</v>
      </c>
      <c r="B35">
        <v>19</v>
      </c>
      <c r="C35" s="87"/>
      <c r="D35" s="87"/>
      <c r="E35" s="87"/>
      <c r="F35" s="87"/>
      <c r="G35" s="88"/>
      <c r="K35">
        <v>0.75</v>
      </c>
    </row>
    <row r="36" spans="1:11" x14ac:dyDescent="0.25">
      <c r="A36">
        <v>11</v>
      </c>
      <c r="B36">
        <v>20</v>
      </c>
      <c r="C36" s="87"/>
      <c r="D36" s="87"/>
      <c r="E36" s="87"/>
      <c r="F36" s="87"/>
      <c r="G36" s="88"/>
      <c r="K36">
        <v>6</v>
      </c>
    </row>
    <row r="37" spans="1:11" x14ac:dyDescent="0.25">
      <c r="A37">
        <v>11</v>
      </c>
      <c r="B37">
        <v>21</v>
      </c>
      <c r="C37" s="87"/>
      <c r="D37" s="87"/>
      <c r="E37" s="87"/>
      <c r="F37" s="87"/>
      <c r="G37" s="88"/>
      <c r="K37">
        <v>1.5</v>
      </c>
    </row>
    <row r="38" spans="1:11" x14ac:dyDescent="0.25">
      <c r="A38">
        <v>11</v>
      </c>
      <c r="B38">
        <v>22</v>
      </c>
      <c r="C38" s="87"/>
      <c r="D38" s="87"/>
      <c r="E38" s="87"/>
      <c r="F38" s="87"/>
      <c r="G38" s="88"/>
      <c r="K38">
        <v>2.4166660000000002</v>
      </c>
    </row>
    <row r="39" spans="1:11" x14ac:dyDescent="0.25">
      <c r="A39">
        <v>11</v>
      </c>
      <c r="B39">
        <v>23</v>
      </c>
      <c r="C39" s="87"/>
      <c r="D39" s="87"/>
      <c r="E39" s="87"/>
      <c r="F39" s="87"/>
      <c r="G39" s="88"/>
      <c r="K39">
        <v>1.416666</v>
      </c>
    </row>
    <row r="40" spans="1:11" x14ac:dyDescent="0.25">
      <c r="A40">
        <v>11</v>
      </c>
      <c r="B40">
        <v>24</v>
      </c>
      <c r="C40" s="87"/>
      <c r="D40" s="87"/>
      <c r="E40" s="87"/>
      <c r="F40" s="87"/>
      <c r="G40" s="88"/>
      <c r="K40">
        <v>1</v>
      </c>
    </row>
    <row r="41" spans="1:11" x14ac:dyDescent="0.25">
      <c r="A41">
        <v>11</v>
      </c>
      <c r="B41">
        <v>25</v>
      </c>
      <c r="C41" s="87"/>
      <c r="D41" s="87"/>
      <c r="E41" s="87"/>
      <c r="F41" s="87"/>
      <c r="G41" s="88"/>
      <c r="K41">
        <v>0.41666599999999998</v>
      </c>
    </row>
    <row r="42" spans="1:11" x14ac:dyDescent="0.25">
      <c r="A42">
        <v>11</v>
      </c>
      <c r="B42">
        <v>26</v>
      </c>
      <c r="C42" s="87"/>
      <c r="D42" s="87"/>
      <c r="E42" s="87"/>
      <c r="F42" s="87"/>
      <c r="G42" s="88"/>
      <c r="K42">
        <v>3</v>
      </c>
    </row>
    <row r="43" spans="1:11" x14ac:dyDescent="0.25">
      <c r="A43">
        <v>11</v>
      </c>
      <c r="B43">
        <v>27</v>
      </c>
      <c r="C43" s="87"/>
      <c r="D43" s="87"/>
      <c r="E43" s="87"/>
      <c r="F43" s="87"/>
      <c r="G43" s="88"/>
      <c r="K43">
        <v>1.25</v>
      </c>
    </row>
    <row r="44" spans="1:11" x14ac:dyDescent="0.25">
      <c r="A44">
        <v>11</v>
      </c>
      <c r="B44">
        <v>28</v>
      </c>
      <c r="C44" s="87"/>
      <c r="D44" s="87"/>
      <c r="E44" s="87"/>
      <c r="F44" s="87"/>
      <c r="G44" s="88"/>
      <c r="K44">
        <v>0.5</v>
      </c>
    </row>
    <row r="45" spans="1:11" x14ac:dyDescent="0.25">
      <c r="A45">
        <v>11</v>
      </c>
      <c r="B45">
        <v>29</v>
      </c>
      <c r="C45" s="87"/>
      <c r="D45" s="87"/>
      <c r="E45" s="87"/>
      <c r="F45" s="87"/>
      <c r="G45" s="88"/>
      <c r="K45">
        <v>0.58333299999999999</v>
      </c>
    </row>
    <row r="46" spans="1:11" x14ac:dyDescent="0.25">
      <c r="A46">
        <v>11</v>
      </c>
      <c r="B46">
        <v>30</v>
      </c>
      <c r="C46" s="87"/>
      <c r="D46" s="87"/>
      <c r="E46" s="87"/>
      <c r="F46" s="87"/>
      <c r="G46" s="88"/>
      <c r="K46">
        <v>0.66666599999999998</v>
      </c>
    </row>
    <row r="47" spans="1:11" x14ac:dyDescent="0.25">
      <c r="A47">
        <v>11</v>
      </c>
      <c r="B47">
        <v>31</v>
      </c>
      <c r="C47" s="87"/>
      <c r="D47" s="87"/>
      <c r="E47" s="87"/>
      <c r="F47" s="87"/>
      <c r="G47" s="88"/>
      <c r="K47">
        <v>0.25</v>
      </c>
    </row>
    <row r="48" spans="1:11" x14ac:dyDescent="0.25">
      <c r="A48">
        <v>11</v>
      </c>
      <c r="B48">
        <v>32</v>
      </c>
      <c r="C48" s="87"/>
      <c r="D48" s="87"/>
      <c r="E48" s="87"/>
      <c r="F48" s="87"/>
      <c r="G48" s="88"/>
      <c r="K48">
        <v>1.25</v>
      </c>
    </row>
    <row r="49" spans="1:11" x14ac:dyDescent="0.25">
      <c r="A49">
        <v>11</v>
      </c>
      <c r="B49">
        <v>33</v>
      </c>
      <c r="C49" s="88"/>
      <c r="D49" s="88"/>
      <c r="E49" s="88"/>
      <c r="F49" s="88"/>
      <c r="G49" s="88"/>
      <c r="K49">
        <v>0.3333333</v>
      </c>
    </row>
    <row r="50" spans="1:11" x14ac:dyDescent="0.25">
      <c r="A50">
        <v>11</v>
      </c>
      <c r="B50">
        <v>34</v>
      </c>
      <c r="C50" s="88"/>
      <c r="D50" s="88"/>
      <c r="E50" s="88"/>
      <c r="F50" s="88"/>
      <c r="G50" s="88"/>
      <c r="K50">
        <v>0.5</v>
      </c>
    </row>
    <row r="51" spans="1:11" x14ac:dyDescent="0.25">
      <c r="A51">
        <v>11</v>
      </c>
      <c r="B51">
        <v>35</v>
      </c>
      <c r="C51" s="88"/>
      <c r="D51" s="88"/>
      <c r="E51" s="88"/>
      <c r="F51" s="88"/>
      <c r="G51" s="88"/>
      <c r="K51">
        <v>1</v>
      </c>
    </row>
    <row r="52" spans="1:11" x14ac:dyDescent="0.25">
      <c r="A52">
        <v>11</v>
      </c>
      <c r="B52">
        <v>36</v>
      </c>
      <c r="C52" s="88"/>
      <c r="D52" s="88"/>
      <c r="E52" s="88"/>
      <c r="F52" s="88"/>
      <c r="G52" s="88"/>
      <c r="K52">
        <v>0.5</v>
      </c>
    </row>
    <row r="53" spans="1:11" x14ac:dyDescent="0.25">
      <c r="A53">
        <v>11</v>
      </c>
      <c r="B53">
        <v>37</v>
      </c>
      <c r="C53" s="88"/>
      <c r="D53" s="88"/>
      <c r="E53" s="88"/>
      <c r="F53" s="88"/>
      <c r="G53" s="88"/>
      <c r="K53">
        <v>1.25</v>
      </c>
    </row>
    <row r="54" spans="1:11" x14ac:dyDescent="0.25">
      <c r="C54" s="88"/>
      <c r="D54" s="88"/>
      <c r="E54" s="88"/>
      <c r="F54" s="88"/>
      <c r="G54" s="88"/>
    </row>
    <row r="55" spans="1:11" x14ac:dyDescent="0.25">
      <c r="C55" s="88"/>
      <c r="D55" s="88"/>
      <c r="E55" s="88"/>
      <c r="F55" s="88"/>
      <c r="G55" s="88"/>
    </row>
    <row r="56" spans="1:11" x14ac:dyDescent="0.25">
      <c r="C56" s="88"/>
      <c r="D56" s="88"/>
      <c r="E56" s="88"/>
      <c r="F56" s="88"/>
      <c r="G56" s="88"/>
    </row>
    <row r="57" spans="1:11" x14ac:dyDescent="0.25">
      <c r="C57" s="88" t="s">
        <v>1219</v>
      </c>
      <c r="D57" s="88" t="s">
        <v>1220</v>
      </c>
      <c r="E57" s="88" t="s">
        <v>1221</v>
      </c>
      <c r="F57" s="87" t="s">
        <v>1222</v>
      </c>
      <c r="G57" s="87" t="s">
        <v>1223</v>
      </c>
    </row>
    <row r="58" spans="1:11" x14ac:dyDescent="0.25">
      <c r="B58">
        <v>2020</v>
      </c>
      <c r="C58" s="88">
        <v>52</v>
      </c>
      <c r="D58" s="88">
        <f>SUM(C2:C16)+SUM(E2:E16)</f>
        <v>97.396999999999991</v>
      </c>
      <c r="E58" s="88">
        <f>SUM(D2:D16)+SUM(F2:F16)</f>
        <v>389.79</v>
      </c>
      <c r="F58" s="87"/>
      <c r="G58" s="87">
        <f>SUM(K17:K53)</f>
        <v>53.749850299999999</v>
      </c>
    </row>
    <row r="59" spans="1:11" x14ac:dyDescent="0.25">
      <c r="C59" s="88"/>
      <c r="D59" s="89"/>
      <c r="E59" s="89"/>
      <c r="F59" s="89"/>
      <c r="G59" s="87"/>
    </row>
    <row r="60" spans="1:11" x14ac:dyDescent="0.25">
      <c r="C60" s="89"/>
      <c r="D60" s="89"/>
      <c r="E60" s="89"/>
      <c r="F60" s="87"/>
      <c r="G60" s="87"/>
    </row>
    <row r="61" spans="1:11" x14ac:dyDescent="0.25">
      <c r="C61" s="89"/>
      <c r="D61" s="89"/>
      <c r="E61" s="89"/>
      <c r="F61" s="89"/>
      <c r="G61" s="89"/>
    </row>
    <row r="62" spans="1:11" x14ac:dyDescent="0.25">
      <c r="C62" s="89"/>
      <c r="D62" s="89"/>
      <c r="E62" s="89"/>
      <c r="F62" s="89"/>
      <c r="G62" s="89"/>
    </row>
    <row r="63" spans="1:11" x14ac:dyDescent="0.25">
      <c r="C63" s="89"/>
      <c r="D63" s="89"/>
      <c r="E63" s="89"/>
      <c r="F63" s="89"/>
      <c r="G63" s="89"/>
    </row>
    <row r="64" spans="1:11" x14ac:dyDescent="0.25">
      <c r="C64" s="89"/>
      <c r="D64" s="89"/>
      <c r="E64" s="89"/>
      <c r="F64" s="89"/>
      <c r="G64" s="89"/>
    </row>
    <row r="65" spans="3:7" x14ac:dyDescent="0.25">
      <c r="C65" s="89"/>
      <c r="D65" s="89"/>
      <c r="E65" s="89"/>
      <c r="F65" s="89"/>
      <c r="G65" s="89"/>
    </row>
    <row r="66" spans="3:7" x14ac:dyDescent="0.25">
      <c r="C66" s="89"/>
      <c r="D66" s="89"/>
      <c r="E66" s="89"/>
      <c r="F66" s="89"/>
      <c r="G66" s="89"/>
    </row>
    <row r="67" spans="3:7" x14ac:dyDescent="0.25">
      <c r="C67" s="89"/>
      <c r="D67" s="89"/>
      <c r="E67" s="89"/>
      <c r="F67" s="89"/>
      <c r="G67" s="89"/>
    </row>
    <row r="68" spans="3:7" x14ac:dyDescent="0.25">
      <c r="C68" s="89"/>
      <c r="D68" s="89"/>
      <c r="E68" s="89"/>
      <c r="F68" s="89"/>
      <c r="G68" s="89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4"/>
  <sheetViews>
    <sheetView zoomScaleNormal="100" workbookViewId="0">
      <selection activeCell="R8" sqref="R8"/>
    </sheetView>
  </sheetViews>
  <sheetFormatPr defaultColWidth="8.5546875" defaultRowHeight="13.2" x14ac:dyDescent="0.25"/>
  <sheetData>
    <row r="1" spans="1:9" x14ac:dyDescent="0.25">
      <c r="A1" s="90" t="s">
        <v>1224</v>
      </c>
      <c r="B1" s="73"/>
      <c r="C1" s="73"/>
      <c r="D1" s="73"/>
      <c r="E1" s="73"/>
      <c r="F1" s="73"/>
      <c r="G1" s="73"/>
      <c r="H1" s="73"/>
      <c r="I1" s="73"/>
    </row>
    <row r="2" spans="1:9" x14ac:dyDescent="0.25">
      <c r="A2" s="73" t="s">
        <v>1225</v>
      </c>
      <c r="B2" s="73"/>
      <c r="C2" s="73"/>
      <c r="D2" s="73"/>
      <c r="E2" s="73"/>
      <c r="F2" s="73"/>
      <c r="G2" s="73"/>
      <c r="H2" s="73"/>
      <c r="I2" s="73"/>
    </row>
    <row r="3" spans="1:9" x14ac:dyDescent="0.25">
      <c r="A3" s="73" t="s">
        <v>1226</v>
      </c>
      <c r="B3" s="73"/>
      <c r="C3" s="73"/>
      <c r="D3" s="73"/>
      <c r="E3" s="73"/>
      <c r="F3" s="73"/>
      <c r="G3" s="73"/>
      <c r="H3" s="73"/>
      <c r="I3" s="73"/>
    </row>
    <row r="4" spans="1:9" x14ac:dyDescent="0.25">
      <c r="A4" s="114"/>
      <c r="B4" s="114"/>
      <c r="C4" s="114"/>
      <c r="D4" s="114"/>
      <c r="E4" s="114"/>
    </row>
    <row r="5" spans="1:9" x14ac:dyDescent="0.25">
      <c r="A5" s="114"/>
      <c r="B5" s="114"/>
      <c r="C5" s="114"/>
      <c r="D5" s="114"/>
      <c r="E5" s="114"/>
    </row>
    <row r="6" spans="1:9" x14ac:dyDescent="0.25">
      <c r="A6" s="114" t="s">
        <v>1227</v>
      </c>
      <c r="B6" s="114"/>
      <c r="C6" s="114"/>
      <c r="D6" s="114"/>
      <c r="E6" s="114"/>
    </row>
    <row r="7" spans="1:9" ht="26.4" x14ac:dyDescent="0.25">
      <c r="A7" s="210" t="s">
        <v>1228</v>
      </c>
      <c r="B7" s="115" t="s">
        <v>1229</v>
      </c>
      <c r="C7" s="115" t="s">
        <v>1230</v>
      </c>
      <c r="D7" s="115" t="s">
        <v>240</v>
      </c>
      <c r="E7" s="115" t="s">
        <v>240</v>
      </c>
    </row>
    <row r="8" spans="1:9" ht="39.6" x14ac:dyDescent="0.25">
      <c r="A8" s="210"/>
      <c r="B8" s="115" t="s">
        <v>1231</v>
      </c>
      <c r="C8" s="115" t="s">
        <v>1231</v>
      </c>
      <c r="D8" s="115" t="s">
        <v>1232</v>
      </c>
      <c r="E8" s="115" t="s">
        <v>1233</v>
      </c>
    </row>
    <row r="9" spans="1:9" ht="26.4" x14ac:dyDescent="0.25">
      <c r="A9" s="210"/>
      <c r="B9" s="115" t="s">
        <v>1234</v>
      </c>
      <c r="C9" s="115" t="s">
        <v>1234</v>
      </c>
      <c r="D9" s="115" t="s">
        <v>1235</v>
      </c>
      <c r="E9" s="115" t="s">
        <v>1236</v>
      </c>
    </row>
    <row r="10" spans="1:9" x14ac:dyDescent="0.25">
      <c r="A10" s="211"/>
      <c r="B10" s="115"/>
      <c r="C10" s="115"/>
      <c r="D10" s="115"/>
      <c r="E10" s="115"/>
    </row>
    <row r="11" spans="1:9" ht="26.4" x14ac:dyDescent="0.25">
      <c r="A11" s="212" t="s">
        <v>3590</v>
      </c>
      <c r="B11" s="213">
        <v>34</v>
      </c>
      <c r="C11" s="213">
        <v>18.399999999999999</v>
      </c>
      <c r="D11" s="213">
        <v>0</v>
      </c>
      <c r="E11" s="213">
        <v>0</v>
      </c>
    </row>
    <row r="12" spans="1:9" ht="26.4" x14ac:dyDescent="0.25">
      <c r="A12" s="214" t="s">
        <v>3591</v>
      </c>
      <c r="B12" s="214">
        <v>38.6</v>
      </c>
      <c r="C12" s="214">
        <v>27.3</v>
      </c>
      <c r="D12" s="214">
        <v>0.01</v>
      </c>
      <c r="E12" s="214">
        <v>0.01</v>
      </c>
    </row>
    <row r="13" spans="1:9" ht="26.4" x14ac:dyDescent="0.25">
      <c r="A13" s="214" t="s">
        <v>3592</v>
      </c>
      <c r="B13" s="214">
        <v>31.9</v>
      </c>
      <c r="C13" s="214">
        <v>15.2</v>
      </c>
      <c r="D13" s="214">
        <v>0.23</v>
      </c>
      <c r="E13" s="214">
        <v>0</v>
      </c>
    </row>
    <row r="14" spans="1:9" ht="26.4" x14ac:dyDescent="0.25">
      <c r="A14" s="214" t="s">
        <v>3593</v>
      </c>
      <c r="B14" s="214">
        <v>37.799999999999997</v>
      </c>
      <c r="C14" s="214">
        <v>14.1</v>
      </c>
      <c r="D14" s="214">
        <v>0</v>
      </c>
      <c r="E14" s="214">
        <v>0</v>
      </c>
    </row>
    <row r="15" spans="1:9" ht="26.4" x14ac:dyDescent="0.25">
      <c r="A15" s="214" t="s">
        <v>3594</v>
      </c>
      <c r="B15" s="214">
        <v>28</v>
      </c>
      <c r="C15" s="214">
        <v>16.5</v>
      </c>
      <c r="D15" s="214">
        <v>0</v>
      </c>
      <c r="E15" s="214">
        <v>0</v>
      </c>
    </row>
    <row r="16" spans="1:9" ht="26.4" x14ac:dyDescent="0.25">
      <c r="A16" s="214" t="s">
        <v>3595</v>
      </c>
      <c r="B16" s="214">
        <v>29.4</v>
      </c>
      <c r="C16" s="214">
        <v>18.399999999999999</v>
      </c>
      <c r="D16" s="214">
        <v>0.05</v>
      </c>
      <c r="E16" s="214">
        <v>0</v>
      </c>
    </row>
    <row r="17" spans="1:5" ht="26.4" x14ac:dyDescent="0.25">
      <c r="A17" s="214" t="s">
        <v>3596</v>
      </c>
      <c r="B17" s="214">
        <v>29.3</v>
      </c>
      <c r="C17" s="214">
        <v>4.9000000000000004</v>
      </c>
      <c r="D17" s="214">
        <v>0.08</v>
      </c>
      <c r="E17" s="214">
        <v>0.01</v>
      </c>
    </row>
    <row r="18" spans="1:5" ht="26.4" x14ac:dyDescent="0.25">
      <c r="A18" s="214" t="s">
        <v>3597</v>
      </c>
      <c r="B18" s="214">
        <v>30.9</v>
      </c>
      <c r="C18" s="214">
        <v>9.8000000000000007</v>
      </c>
      <c r="D18" s="214">
        <v>0</v>
      </c>
      <c r="E18" s="214">
        <v>0.01</v>
      </c>
    </row>
    <row r="19" spans="1:5" ht="26.4" x14ac:dyDescent="0.25">
      <c r="A19" s="214" t="s">
        <v>3598</v>
      </c>
      <c r="B19" s="214">
        <v>35.5</v>
      </c>
      <c r="C19" s="214">
        <v>12.1</v>
      </c>
      <c r="D19" s="214">
        <v>0</v>
      </c>
      <c r="E19" s="214">
        <v>0</v>
      </c>
    </row>
    <row r="20" spans="1:5" ht="26.4" x14ac:dyDescent="0.25">
      <c r="A20" s="214" t="s">
        <v>3599</v>
      </c>
      <c r="B20" s="214">
        <v>37.4</v>
      </c>
      <c r="C20" s="214">
        <v>17.2</v>
      </c>
      <c r="D20" s="214">
        <v>0</v>
      </c>
      <c r="E20" s="214">
        <v>0.02</v>
      </c>
    </row>
    <row r="21" spans="1:5" ht="26.4" x14ac:dyDescent="0.25">
      <c r="A21" s="214" t="s">
        <v>3600</v>
      </c>
      <c r="B21" s="214">
        <v>41.7</v>
      </c>
      <c r="C21" s="214">
        <v>6.9</v>
      </c>
      <c r="D21" s="214">
        <v>0</v>
      </c>
      <c r="E21" s="214">
        <v>0.02</v>
      </c>
    </row>
    <row r="22" spans="1:5" ht="26.4" x14ac:dyDescent="0.25">
      <c r="A22" s="214" t="s">
        <v>3601</v>
      </c>
      <c r="B22" s="214">
        <v>43</v>
      </c>
      <c r="C22" s="214">
        <v>9</v>
      </c>
      <c r="D22" s="214">
        <v>0</v>
      </c>
      <c r="E22" s="214">
        <v>0.03</v>
      </c>
    </row>
    <row r="23" spans="1:5" ht="26.4" x14ac:dyDescent="0.25">
      <c r="A23" s="214" t="s">
        <v>3602</v>
      </c>
      <c r="B23" s="214">
        <v>43.9</v>
      </c>
      <c r="C23" s="214">
        <v>10.199999999999999</v>
      </c>
      <c r="D23" s="214">
        <v>0</v>
      </c>
      <c r="E23" s="214">
        <v>0.03</v>
      </c>
    </row>
    <row r="24" spans="1:5" ht="26.4" x14ac:dyDescent="0.25">
      <c r="A24" s="214" t="s">
        <v>3603</v>
      </c>
      <c r="B24" s="214">
        <v>44.3</v>
      </c>
      <c r="C24" s="214">
        <v>9.1999999999999993</v>
      </c>
      <c r="D24" s="214">
        <v>0</v>
      </c>
      <c r="E24" s="214">
        <v>0.02</v>
      </c>
    </row>
    <row r="25" spans="1:5" ht="26.4" x14ac:dyDescent="0.25">
      <c r="A25" s="214" t="s">
        <v>3604</v>
      </c>
      <c r="B25" s="214">
        <v>43.4</v>
      </c>
      <c r="C25" s="214">
        <v>10.5</v>
      </c>
      <c r="D25" s="214">
        <v>0</v>
      </c>
      <c r="E25" s="214">
        <v>0.02</v>
      </c>
    </row>
    <row r="26" spans="1:5" ht="26.4" x14ac:dyDescent="0.25">
      <c r="A26" s="214" t="s">
        <v>3605</v>
      </c>
      <c r="B26" s="214">
        <v>38.6</v>
      </c>
      <c r="C26" s="214">
        <v>10.8</v>
      </c>
      <c r="D26" s="214">
        <v>0</v>
      </c>
      <c r="E26" s="214">
        <v>0.02</v>
      </c>
    </row>
    <row r="27" spans="1:5" ht="26.4" x14ac:dyDescent="0.25">
      <c r="A27" s="214" t="s">
        <v>3606</v>
      </c>
      <c r="B27" s="214">
        <v>38.299999999999997</v>
      </c>
      <c r="C27" s="214">
        <v>8.4</v>
      </c>
      <c r="D27" s="214">
        <v>0</v>
      </c>
      <c r="E27" s="214">
        <v>0.02</v>
      </c>
    </row>
    <row r="28" spans="1:5" ht="26.4" x14ac:dyDescent="0.25">
      <c r="A28" s="214" t="s">
        <v>3607</v>
      </c>
      <c r="B28" s="214">
        <v>37.9</v>
      </c>
      <c r="C28" s="214">
        <v>12.5</v>
      </c>
      <c r="D28" s="214">
        <v>0</v>
      </c>
      <c r="E28" s="214">
        <v>0.03</v>
      </c>
    </row>
    <row r="29" spans="1:5" ht="26.4" x14ac:dyDescent="0.25">
      <c r="A29" s="214" t="s">
        <v>3608</v>
      </c>
      <c r="B29" s="214">
        <v>39.9</v>
      </c>
      <c r="C29" s="214">
        <v>17.7</v>
      </c>
      <c r="D29" s="214">
        <v>0</v>
      </c>
      <c r="E29" s="214">
        <v>0.03</v>
      </c>
    </row>
    <row r="30" spans="1:5" ht="26.4" x14ac:dyDescent="0.25">
      <c r="A30" s="214" t="s">
        <v>3609</v>
      </c>
      <c r="B30" s="214">
        <v>44.4</v>
      </c>
      <c r="C30" s="214">
        <v>11.8</v>
      </c>
      <c r="D30" s="214">
        <v>0</v>
      </c>
      <c r="E30" s="214">
        <v>0.03</v>
      </c>
    </row>
    <row r="31" spans="1:5" ht="26.4" x14ac:dyDescent="0.25">
      <c r="A31" s="214" t="s">
        <v>3610</v>
      </c>
      <c r="B31" s="214">
        <v>41.4</v>
      </c>
      <c r="C31" s="214">
        <v>13.3</v>
      </c>
      <c r="D31" s="214">
        <v>0</v>
      </c>
      <c r="E31" s="214">
        <v>0.02</v>
      </c>
    </row>
    <row r="32" spans="1:5" ht="26.4" x14ac:dyDescent="0.25">
      <c r="A32" s="214" t="s">
        <v>3611</v>
      </c>
      <c r="B32" s="214">
        <v>40.1</v>
      </c>
      <c r="C32" s="214">
        <v>14.2</v>
      </c>
      <c r="D32" s="214">
        <v>0</v>
      </c>
      <c r="E32" s="214">
        <v>0.02</v>
      </c>
    </row>
    <row r="33" spans="1:9" ht="26.4" x14ac:dyDescent="0.25">
      <c r="A33" s="214" t="s">
        <v>3612</v>
      </c>
      <c r="B33" s="214">
        <v>37.299999999999997</v>
      </c>
      <c r="C33" s="214">
        <v>15.3</v>
      </c>
      <c r="D33" s="214">
        <v>0</v>
      </c>
      <c r="E33" s="214">
        <v>0.03</v>
      </c>
    </row>
    <row r="34" spans="1:9" ht="26.4" x14ac:dyDescent="0.25">
      <c r="A34" s="214" t="s">
        <v>3613</v>
      </c>
      <c r="B34" s="214">
        <v>36.200000000000003</v>
      </c>
      <c r="C34" s="214">
        <v>21</v>
      </c>
      <c r="D34" s="214">
        <v>0</v>
      </c>
      <c r="E34" s="214">
        <v>0.02</v>
      </c>
    </row>
    <row r="35" spans="1:9" ht="26.4" x14ac:dyDescent="0.25">
      <c r="A35" s="214" t="s">
        <v>3614</v>
      </c>
      <c r="B35" s="214">
        <v>43.7</v>
      </c>
      <c r="C35" s="214">
        <v>17.5</v>
      </c>
      <c r="D35" s="214">
        <v>0</v>
      </c>
      <c r="E35" s="214">
        <v>0.03</v>
      </c>
    </row>
    <row r="36" spans="1:9" ht="26.4" x14ac:dyDescent="0.25">
      <c r="A36" s="214" t="s">
        <v>3615</v>
      </c>
      <c r="B36" s="214">
        <v>36.1</v>
      </c>
      <c r="C36" s="214">
        <v>21.7</v>
      </c>
      <c r="D36" s="214">
        <v>0</v>
      </c>
      <c r="E36" s="214">
        <v>0.01</v>
      </c>
    </row>
    <row r="37" spans="1:9" ht="26.4" x14ac:dyDescent="0.25">
      <c r="A37" s="214" t="s">
        <v>3616</v>
      </c>
      <c r="B37" s="214">
        <v>43</v>
      </c>
      <c r="C37" s="214">
        <v>16.399999999999999</v>
      </c>
      <c r="D37" s="214">
        <v>0</v>
      </c>
      <c r="E37" s="214">
        <v>0.02</v>
      </c>
    </row>
    <row r="38" spans="1:9" ht="26.4" x14ac:dyDescent="0.25">
      <c r="A38" s="214" t="s">
        <v>3617</v>
      </c>
      <c r="B38" s="214">
        <v>40.4</v>
      </c>
      <c r="C38" s="214">
        <v>15</v>
      </c>
      <c r="D38" s="214">
        <v>0</v>
      </c>
      <c r="E38" s="214">
        <v>0.02</v>
      </c>
    </row>
    <row r="39" spans="1:9" ht="26.4" x14ac:dyDescent="0.25">
      <c r="A39" s="214" t="s">
        <v>3618</v>
      </c>
      <c r="B39" s="214">
        <v>44.2</v>
      </c>
      <c r="C39" s="214">
        <v>16.600000000000001</v>
      </c>
      <c r="D39" s="214">
        <v>0</v>
      </c>
      <c r="E39" s="214">
        <v>0.03</v>
      </c>
    </row>
    <row r="40" spans="1:9" x14ac:dyDescent="0.25">
      <c r="A40" s="215"/>
      <c r="B40" s="114"/>
      <c r="C40" s="114"/>
      <c r="D40" s="114"/>
      <c r="E40" s="114"/>
    </row>
    <row r="41" spans="1:9" x14ac:dyDescent="0.25">
      <c r="A41" s="215"/>
      <c r="B41" s="114"/>
      <c r="C41" s="114"/>
      <c r="D41" s="114"/>
      <c r="E41" s="114"/>
    </row>
    <row r="42" spans="1:9" x14ac:dyDescent="0.25">
      <c r="A42" s="114"/>
      <c r="B42" s="114"/>
      <c r="C42" s="114"/>
      <c r="D42" s="114"/>
      <c r="E42" s="114"/>
    </row>
    <row r="43" spans="1:9" x14ac:dyDescent="0.25">
      <c r="A43" s="114"/>
      <c r="B43" s="114"/>
      <c r="C43" s="114"/>
      <c r="D43" s="114"/>
      <c r="E43" s="114"/>
    </row>
    <row r="44" spans="1:9" x14ac:dyDescent="0.25">
      <c r="A44" s="114"/>
      <c r="B44" s="114"/>
      <c r="C44" s="114"/>
      <c r="D44" s="114"/>
      <c r="E44" s="114"/>
    </row>
    <row r="45" spans="1:9" x14ac:dyDescent="0.25">
      <c r="A45" s="114"/>
      <c r="B45" s="114"/>
      <c r="C45" s="114"/>
      <c r="D45" s="114"/>
      <c r="E45" s="114"/>
    </row>
    <row r="46" spans="1:9" x14ac:dyDescent="0.25">
      <c r="A46" s="114"/>
      <c r="B46" s="114"/>
      <c r="C46" s="114"/>
      <c r="D46" s="114"/>
      <c r="E46" s="114"/>
    </row>
    <row r="47" spans="1:9" x14ac:dyDescent="0.25">
      <c r="A47" s="216" t="s">
        <v>1267</v>
      </c>
      <c r="B47" s="216"/>
      <c r="C47" s="216"/>
      <c r="D47" s="216"/>
      <c r="E47" s="216"/>
      <c r="F47" s="216"/>
      <c r="G47" s="216"/>
      <c r="H47" s="216"/>
    </row>
    <row r="48" spans="1:9" ht="27" thickBot="1" x14ac:dyDescent="0.3">
      <c r="A48" s="5" t="s">
        <v>1307</v>
      </c>
      <c r="C48" s="115" t="s">
        <v>1308</v>
      </c>
      <c r="D48" s="115" t="s">
        <v>1309</v>
      </c>
      <c r="E48" s="115" t="s">
        <v>1309</v>
      </c>
      <c r="F48" s="115" t="s">
        <v>1310</v>
      </c>
      <c r="G48" s="115" t="s">
        <v>1311</v>
      </c>
      <c r="H48" s="115" t="s">
        <v>1232</v>
      </c>
      <c r="I48" s="115" t="s">
        <v>1312</v>
      </c>
    </row>
    <row r="49" spans="1:9" ht="27" thickBot="1" x14ac:dyDescent="0.3">
      <c r="A49" s="5"/>
      <c r="C49" s="115" t="s">
        <v>1313</v>
      </c>
      <c r="D49" s="115" t="s">
        <v>1314</v>
      </c>
      <c r="E49" s="115" t="s">
        <v>1315</v>
      </c>
      <c r="F49" s="115" t="s">
        <v>1231</v>
      </c>
      <c r="G49" s="115" t="s">
        <v>1316</v>
      </c>
      <c r="H49" s="115" t="s">
        <v>1235</v>
      </c>
      <c r="I49" s="115" t="s">
        <v>1317</v>
      </c>
    </row>
    <row r="50" spans="1:9" ht="27" thickBot="1" x14ac:dyDescent="0.3">
      <c r="A50" s="5"/>
      <c r="B50" s="217" t="s">
        <v>3619</v>
      </c>
      <c r="C50" s="115" t="s">
        <v>1318</v>
      </c>
      <c r="D50" s="115" t="s">
        <v>1319</v>
      </c>
      <c r="E50" s="115" t="s">
        <v>1320</v>
      </c>
      <c r="F50" s="115" t="s">
        <v>1234</v>
      </c>
      <c r="G50" s="115" t="s">
        <v>1321</v>
      </c>
      <c r="H50" s="115"/>
      <c r="I50" s="115" t="s">
        <v>1322</v>
      </c>
    </row>
    <row r="51" spans="1:9" x14ac:dyDescent="0.25">
      <c r="A51" t="s">
        <v>3590</v>
      </c>
      <c r="B51" s="218" t="s">
        <v>3620</v>
      </c>
      <c r="C51">
        <v>138</v>
      </c>
      <c r="D51">
        <v>2.2000000000000002</v>
      </c>
      <c r="E51">
        <v>359</v>
      </c>
      <c r="F51">
        <v>32.1</v>
      </c>
      <c r="G51">
        <v>78</v>
      </c>
      <c r="H51">
        <v>0</v>
      </c>
      <c r="I51">
        <v>30.3</v>
      </c>
    </row>
    <row r="52" spans="1:9" x14ac:dyDescent="0.25">
      <c r="A52" t="s">
        <v>3590</v>
      </c>
      <c r="B52" s="218" t="s">
        <v>3621</v>
      </c>
      <c r="C52">
        <v>227</v>
      </c>
      <c r="D52">
        <v>2.6</v>
      </c>
      <c r="E52">
        <v>323</v>
      </c>
      <c r="F52">
        <v>34</v>
      </c>
      <c r="G52">
        <v>70</v>
      </c>
      <c r="H52">
        <v>0</v>
      </c>
      <c r="I52">
        <v>30.3</v>
      </c>
    </row>
    <row r="53" spans="1:9" x14ac:dyDescent="0.25">
      <c r="A53" t="s">
        <v>3590</v>
      </c>
      <c r="B53" s="218" t="s">
        <v>3622</v>
      </c>
      <c r="C53">
        <v>292</v>
      </c>
      <c r="D53">
        <v>1</v>
      </c>
      <c r="E53">
        <v>27</v>
      </c>
      <c r="F53">
        <v>33.9</v>
      </c>
      <c r="G53">
        <v>67</v>
      </c>
      <c r="H53">
        <v>0</v>
      </c>
      <c r="I53">
        <v>30.3</v>
      </c>
    </row>
    <row r="54" spans="1:9" x14ac:dyDescent="0.25">
      <c r="A54" t="s">
        <v>3590</v>
      </c>
      <c r="B54" s="218" t="s">
        <v>3623</v>
      </c>
      <c r="C54">
        <v>305</v>
      </c>
      <c r="D54">
        <v>3.9</v>
      </c>
      <c r="E54">
        <v>3</v>
      </c>
      <c r="F54">
        <v>32</v>
      </c>
      <c r="G54">
        <v>75</v>
      </c>
      <c r="H54">
        <v>0</v>
      </c>
      <c r="I54">
        <v>30.3</v>
      </c>
    </row>
    <row r="55" spans="1:9" x14ac:dyDescent="0.25">
      <c r="A55" t="s">
        <v>3590</v>
      </c>
      <c r="B55" s="218" t="s">
        <v>3624</v>
      </c>
      <c r="C55">
        <v>240</v>
      </c>
      <c r="D55">
        <v>2.9</v>
      </c>
      <c r="E55">
        <v>341</v>
      </c>
      <c r="F55">
        <v>31.8</v>
      </c>
      <c r="G55">
        <v>76</v>
      </c>
      <c r="H55">
        <v>0</v>
      </c>
      <c r="I55">
        <v>30.31</v>
      </c>
    </row>
    <row r="56" spans="1:9" x14ac:dyDescent="0.25">
      <c r="A56" t="s">
        <v>3590</v>
      </c>
      <c r="B56" s="218" t="s">
        <v>3625</v>
      </c>
      <c r="C56">
        <v>240</v>
      </c>
      <c r="D56">
        <v>2.4</v>
      </c>
      <c r="E56">
        <v>353</v>
      </c>
      <c r="F56">
        <v>29.9</v>
      </c>
      <c r="G56">
        <v>79</v>
      </c>
      <c r="H56">
        <v>0</v>
      </c>
      <c r="I56">
        <v>30.3</v>
      </c>
    </row>
    <row r="57" spans="1:9" x14ac:dyDescent="0.25">
      <c r="A57" t="s">
        <v>3590</v>
      </c>
      <c r="B57" s="218" t="s">
        <v>3626</v>
      </c>
      <c r="C57">
        <v>96</v>
      </c>
      <c r="D57">
        <v>2</v>
      </c>
      <c r="E57">
        <v>62</v>
      </c>
      <c r="F57">
        <v>24.9</v>
      </c>
      <c r="G57">
        <v>85</v>
      </c>
      <c r="H57">
        <v>0</v>
      </c>
      <c r="I57">
        <v>30.31</v>
      </c>
    </row>
    <row r="58" spans="1:9" x14ac:dyDescent="0.25">
      <c r="A58" t="s">
        <v>3590</v>
      </c>
      <c r="B58" s="218" t="s">
        <v>3627</v>
      </c>
      <c r="C58">
        <v>38</v>
      </c>
      <c r="D58">
        <v>2.2000000000000002</v>
      </c>
      <c r="E58">
        <v>350</v>
      </c>
      <c r="F58">
        <v>18.399999999999999</v>
      </c>
      <c r="G58">
        <v>96</v>
      </c>
      <c r="H58">
        <v>0</v>
      </c>
      <c r="I58">
        <v>30.31</v>
      </c>
    </row>
    <row r="59" spans="1:9" x14ac:dyDescent="0.25">
      <c r="A59" t="s">
        <v>3590</v>
      </c>
      <c r="B59" s="218" t="s">
        <v>3628</v>
      </c>
      <c r="C59">
        <v>1</v>
      </c>
      <c r="D59">
        <v>1.3</v>
      </c>
      <c r="E59">
        <v>110</v>
      </c>
      <c r="F59">
        <v>21.5</v>
      </c>
      <c r="G59">
        <v>94</v>
      </c>
      <c r="H59">
        <v>0</v>
      </c>
      <c r="I59">
        <v>30.27</v>
      </c>
    </row>
    <row r="60" spans="1:9" x14ac:dyDescent="0.25">
      <c r="A60" t="s">
        <v>3590</v>
      </c>
      <c r="B60" s="218" t="s">
        <v>3629</v>
      </c>
      <c r="C60">
        <v>0</v>
      </c>
      <c r="D60">
        <v>2</v>
      </c>
      <c r="E60">
        <v>44</v>
      </c>
      <c r="F60">
        <v>20.3</v>
      </c>
      <c r="G60">
        <v>94</v>
      </c>
      <c r="H60">
        <v>0</v>
      </c>
      <c r="I60">
        <v>30.29</v>
      </c>
    </row>
    <row r="61" spans="1:9" x14ac:dyDescent="0.25">
      <c r="A61" t="s">
        <v>3590</v>
      </c>
      <c r="B61" s="218" t="s">
        <v>3630</v>
      </c>
      <c r="C61">
        <v>0</v>
      </c>
      <c r="D61">
        <v>1.8</v>
      </c>
      <c r="E61">
        <v>224</v>
      </c>
      <c r="F61">
        <v>21</v>
      </c>
      <c r="G61">
        <v>96</v>
      </c>
      <c r="H61">
        <v>0</v>
      </c>
      <c r="I61">
        <v>30.28</v>
      </c>
    </row>
    <row r="62" spans="1:9" x14ac:dyDescent="0.25">
      <c r="A62" t="s">
        <v>3590</v>
      </c>
      <c r="B62" s="218" t="s">
        <v>3631</v>
      </c>
      <c r="C62">
        <v>0</v>
      </c>
      <c r="D62">
        <v>2.2000000000000002</v>
      </c>
      <c r="E62">
        <v>49</v>
      </c>
      <c r="F62">
        <v>24.8</v>
      </c>
      <c r="G62">
        <v>88</v>
      </c>
      <c r="H62">
        <v>0</v>
      </c>
      <c r="I62">
        <v>30.26</v>
      </c>
    </row>
    <row r="63" spans="1:9" x14ac:dyDescent="0.25">
      <c r="A63" t="s">
        <v>3590</v>
      </c>
      <c r="B63" s="218" t="s">
        <v>3632</v>
      </c>
      <c r="C63">
        <v>0</v>
      </c>
      <c r="D63">
        <v>2.4</v>
      </c>
      <c r="E63">
        <v>31</v>
      </c>
      <c r="F63">
        <v>22.1</v>
      </c>
      <c r="G63">
        <v>95</v>
      </c>
      <c r="H63">
        <v>0</v>
      </c>
      <c r="I63">
        <v>30.27</v>
      </c>
    </row>
    <row r="64" spans="1:9" x14ac:dyDescent="0.25">
      <c r="A64" t="s">
        <v>3590</v>
      </c>
      <c r="B64" s="218" t="s">
        <v>3633</v>
      </c>
      <c r="C64">
        <v>0</v>
      </c>
      <c r="D64">
        <v>1.6</v>
      </c>
      <c r="E64">
        <v>10</v>
      </c>
      <c r="F64">
        <v>24.9</v>
      </c>
      <c r="G64">
        <v>94</v>
      </c>
      <c r="H64">
        <v>0</v>
      </c>
      <c r="I64">
        <v>30.26</v>
      </c>
    </row>
    <row r="65" spans="1:9" x14ac:dyDescent="0.25">
      <c r="A65" t="s">
        <v>3590</v>
      </c>
      <c r="B65" s="218" t="s">
        <v>3634</v>
      </c>
      <c r="C65">
        <v>0</v>
      </c>
      <c r="D65">
        <v>1.6</v>
      </c>
      <c r="E65">
        <v>48</v>
      </c>
      <c r="F65">
        <v>25.7</v>
      </c>
      <c r="G65">
        <v>93</v>
      </c>
      <c r="H65">
        <v>0</v>
      </c>
      <c r="I65">
        <v>30.26</v>
      </c>
    </row>
    <row r="66" spans="1:9" x14ac:dyDescent="0.25">
      <c r="A66" t="s">
        <v>3590</v>
      </c>
      <c r="B66" s="218" t="s">
        <v>3635</v>
      </c>
      <c r="C66">
        <v>0</v>
      </c>
      <c r="D66">
        <v>1.4</v>
      </c>
      <c r="E66">
        <v>308</v>
      </c>
      <c r="F66">
        <v>27.1</v>
      </c>
      <c r="G66">
        <v>94</v>
      </c>
      <c r="H66">
        <v>0</v>
      </c>
      <c r="I66">
        <v>30.28</v>
      </c>
    </row>
    <row r="67" spans="1:9" x14ac:dyDescent="0.25">
      <c r="A67" t="s">
        <v>3590</v>
      </c>
      <c r="B67" s="218" t="s">
        <v>3636</v>
      </c>
      <c r="C67">
        <v>0</v>
      </c>
      <c r="D67">
        <v>0.9</v>
      </c>
      <c r="E67">
        <v>75</v>
      </c>
      <c r="F67">
        <v>29.7</v>
      </c>
      <c r="G67">
        <v>87</v>
      </c>
      <c r="H67">
        <v>0</v>
      </c>
      <c r="I67">
        <v>30.28</v>
      </c>
    </row>
    <row r="68" spans="1:9" x14ac:dyDescent="0.25">
      <c r="A68" t="s">
        <v>3591</v>
      </c>
      <c r="B68" s="218" t="s">
        <v>3637</v>
      </c>
      <c r="C68">
        <v>0</v>
      </c>
      <c r="D68">
        <v>1.1000000000000001</v>
      </c>
      <c r="E68">
        <v>26</v>
      </c>
      <c r="F68">
        <v>29.2</v>
      </c>
      <c r="G68">
        <v>87</v>
      </c>
      <c r="H68">
        <v>0</v>
      </c>
      <c r="I68">
        <v>30.3</v>
      </c>
    </row>
    <row r="69" spans="1:9" x14ac:dyDescent="0.25">
      <c r="A69" t="s">
        <v>3591</v>
      </c>
      <c r="B69" s="218" t="s">
        <v>3638</v>
      </c>
      <c r="C69">
        <v>0</v>
      </c>
      <c r="D69">
        <v>1</v>
      </c>
      <c r="E69">
        <v>314</v>
      </c>
      <c r="F69">
        <v>28.3</v>
      </c>
      <c r="G69">
        <v>92</v>
      </c>
      <c r="H69">
        <v>0</v>
      </c>
      <c r="I69">
        <v>30.3</v>
      </c>
    </row>
    <row r="70" spans="1:9" x14ac:dyDescent="0.25">
      <c r="A70" t="s">
        <v>3591</v>
      </c>
      <c r="B70" s="218" t="s">
        <v>3639</v>
      </c>
      <c r="C70">
        <v>0</v>
      </c>
      <c r="D70">
        <v>1.1000000000000001</v>
      </c>
      <c r="E70">
        <v>326</v>
      </c>
      <c r="F70">
        <v>30.1</v>
      </c>
      <c r="G70">
        <v>88</v>
      </c>
      <c r="H70">
        <v>0</v>
      </c>
      <c r="I70">
        <v>30.3</v>
      </c>
    </row>
    <row r="71" spans="1:9" x14ac:dyDescent="0.25">
      <c r="A71" t="s">
        <v>3591</v>
      </c>
      <c r="B71" s="218" t="s">
        <v>3640</v>
      </c>
      <c r="C71">
        <v>0</v>
      </c>
      <c r="D71">
        <v>0.7</v>
      </c>
      <c r="E71">
        <v>51</v>
      </c>
      <c r="F71">
        <v>30.5</v>
      </c>
      <c r="G71">
        <v>91</v>
      </c>
      <c r="H71">
        <v>0</v>
      </c>
      <c r="I71">
        <v>30.29</v>
      </c>
    </row>
    <row r="72" spans="1:9" x14ac:dyDescent="0.25">
      <c r="A72" t="s">
        <v>3591</v>
      </c>
      <c r="B72" s="218" t="s">
        <v>3641</v>
      </c>
      <c r="C72">
        <v>0</v>
      </c>
      <c r="D72">
        <v>0.4</v>
      </c>
      <c r="E72">
        <v>33</v>
      </c>
      <c r="F72">
        <v>31.1</v>
      </c>
      <c r="G72">
        <v>88</v>
      </c>
      <c r="H72">
        <v>0</v>
      </c>
      <c r="I72">
        <v>30.29</v>
      </c>
    </row>
    <row r="73" spans="1:9" x14ac:dyDescent="0.25">
      <c r="A73" t="s">
        <v>3591</v>
      </c>
      <c r="B73" s="218" t="s">
        <v>3642</v>
      </c>
      <c r="C73">
        <v>0</v>
      </c>
      <c r="D73">
        <v>0.6</v>
      </c>
      <c r="E73">
        <v>223</v>
      </c>
      <c r="F73">
        <v>30.8</v>
      </c>
      <c r="G73">
        <v>88</v>
      </c>
      <c r="H73">
        <v>0.01</v>
      </c>
      <c r="I73">
        <v>30.28</v>
      </c>
    </row>
    <row r="74" spans="1:9" x14ac:dyDescent="0.25">
      <c r="A74" t="s">
        <v>3591</v>
      </c>
      <c r="B74" s="218" t="s">
        <v>3643</v>
      </c>
      <c r="C74">
        <v>25</v>
      </c>
      <c r="D74">
        <v>0.7</v>
      </c>
      <c r="E74">
        <v>327</v>
      </c>
      <c r="F74">
        <v>32.299999999999997</v>
      </c>
      <c r="G74">
        <v>88</v>
      </c>
      <c r="H74">
        <v>0</v>
      </c>
      <c r="I74">
        <v>30.28</v>
      </c>
    </row>
  </sheetData>
  <mergeCells count="3">
    <mergeCell ref="A7:A9"/>
    <mergeCell ref="A47:H47"/>
    <mergeCell ref="A48:A50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20"/>
  <sheetViews>
    <sheetView zoomScale="90" zoomScaleNormal="90" workbookViewId="0">
      <pane ySplit="1" topLeftCell="A166" activePane="bottomLeft" state="frozen"/>
      <selection pane="bottomLeft" activeCell="P2" activeCellId="1" sqref="A202:XFD202 P2"/>
    </sheetView>
  </sheetViews>
  <sheetFormatPr defaultColWidth="8.5546875" defaultRowHeight="13.2" x14ac:dyDescent="0.25"/>
  <cols>
    <col min="1" max="1" width="6.33203125" style="73" customWidth="1"/>
    <col min="2" max="2" width="7.109375" style="73" customWidth="1"/>
    <col min="3" max="3" width="2.109375" style="11" customWidth="1"/>
    <col min="4" max="4" width="24.88671875" style="73" customWidth="1"/>
    <col min="5" max="13" width="8" customWidth="1"/>
    <col min="14" max="14" width="9" customWidth="1"/>
  </cols>
  <sheetData>
    <row r="1" spans="1:16" x14ac:dyDescent="0.25">
      <c r="A1" s="76" t="s">
        <v>1</v>
      </c>
      <c r="B1" s="76" t="s">
        <v>2</v>
      </c>
      <c r="C1" s="18"/>
      <c r="D1" s="77" t="s">
        <v>3</v>
      </c>
      <c r="E1" t="s">
        <v>1191</v>
      </c>
      <c r="F1" t="s">
        <v>1192</v>
      </c>
      <c r="G1" t="s">
        <v>1193</v>
      </c>
      <c r="H1" t="s">
        <v>1194</v>
      </c>
      <c r="I1" t="s">
        <v>1195</v>
      </c>
      <c r="J1" t="s">
        <v>1196</v>
      </c>
      <c r="K1" t="s">
        <v>1197</v>
      </c>
      <c r="L1" t="s">
        <v>1198</v>
      </c>
      <c r="M1" t="s">
        <v>1199</v>
      </c>
      <c r="N1" t="s">
        <v>1200</v>
      </c>
      <c r="O1" t="s">
        <v>1201</v>
      </c>
      <c r="P1" t="s">
        <v>240</v>
      </c>
    </row>
    <row r="2" spans="1:16" x14ac:dyDescent="0.25">
      <c r="A2" s="78">
        <v>99</v>
      </c>
      <c r="B2" s="78">
        <v>6</v>
      </c>
      <c r="C2" s="79"/>
      <c r="D2" s="77" t="s">
        <v>22</v>
      </c>
      <c r="P2">
        <f t="shared" ref="P2:P33" si="0">SUM(E2:O2)</f>
        <v>0</v>
      </c>
    </row>
    <row r="3" spans="1:16" x14ac:dyDescent="0.25">
      <c r="A3" s="78">
        <v>101</v>
      </c>
      <c r="B3" s="78">
        <v>10</v>
      </c>
      <c r="C3" s="18"/>
      <c r="D3" s="77" t="s">
        <v>23</v>
      </c>
      <c r="P3">
        <f t="shared" si="0"/>
        <v>0</v>
      </c>
    </row>
    <row r="4" spans="1:16" x14ac:dyDescent="0.25">
      <c r="A4" s="78">
        <v>102</v>
      </c>
      <c r="B4" s="78">
        <v>11</v>
      </c>
      <c r="C4" s="18"/>
      <c r="D4" s="77" t="s">
        <v>24</v>
      </c>
      <c r="P4">
        <f t="shared" si="0"/>
        <v>0</v>
      </c>
    </row>
    <row r="5" spans="1:16" x14ac:dyDescent="0.25">
      <c r="A5" s="78">
        <v>106.5</v>
      </c>
      <c r="B5" s="78">
        <v>14</v>
      </c>
      <c r="C5" s="18"/>
      <c r="D5" s="77" t="s">
        <v>25</v>
      </c>
      <c r="P5">
        <f t="shared" si="0"/>
        <v>0</v>
      </c>
    </row>
    <row r="6" spans="1:16" x14ac:dyDescent="0.25">
      <c r="A6" s="78">
        <v>106</v>
      </c>
      <c r="B6" s="78">
        <v>15</v>
      </c>
      <c r="C6" s="18"/>
      <c r="D6" s="77" t="s">
        <v>26</v>
      </c>
      <c r="E6">
        <v>0</v>
      </c>
      <c r="F6">
        <v>43</v>
      </c>
      <c r="G6">
        <v>0</v>
      </c>
      <c r="H6">
        <v>3</v>
      </c>
      <c r="I6">
        <v>107</v>
      </c>
      <c r="J6">
        <v>58</v>
      </c>
      <c r="K6">
        <v>0</v>
      </c>
      <c r="L6">
        <v>92</v>
      </c>
      <c r="M6">
        <v>0</v>
      </c>
      <c r="N6">
        <v>200</v>
      </c>
      <c r="P6">
        <f t="shared" si="0"/>
        <v>503</v>
      </c>
    </row>
    <row r="7" spans="1:16" x14ac:dyDescent="0.25">
      <c r="A7" s="78">
        <v>95</v>
      </c>
      <c r="B7" s="78">
        <v>17</v>
      </c>
      <c r="C7" s="18"/>
      <c r="D7" s="77" t="s">
        <v>27</v>
      </c>
      <c r="P7">
        <f t="shared" si="0"/>
        <v>0</v>
      </c>
    </row>
    <row r="8" spans="1:16" x14ac:dyDescent="0.25">
      <c r="A8" s="78">
        <v>93</v>
      </c>
      <c r="B8" s="78">
        <v>18</v>
      </c>
      <c r="C8" s="18"/>
      <c r="D8" s="77" t="s">
        <v>28</v>
      </c>
      <c r="P8">
        <f t="shared" si="0"/>
        <v>0</v>
      </c>
    </row>
    <row r="9" spans="1:16" x14ac:dyDescent="0.25">
      <c r="A9" s="78">
        <v>107</v>
      </c>
      <c r="B9" s="78">
        <v>22</v>
      </c>
      <c r="C9" s="18"/>
      <c r="D9" s="77" t="s">
        <v>29</v>
      </c>
      <c r="P9">
        <f t="shared" si="0"/>
        <v>0</v>
      </c>
    </row>
    <row r="10" spans="1:16" x14ac:dyDescent="0.25">
      <c r="A10" s="78">
        <v>121</v>
      </c>
      <c r="B10" s="78">
        <v>23</v>
      </c>
      <c r="C10" s="18"/>
      <c r="D10" s="77" t="s">
        <v>31</v>
      </c>
      <c r="E10">
        <v>0</v>
      </c>
      <c r="F10">
        <v>1030</v>
      </c>
      <c r="G10">
        <v>0</v>
      </c>
      <c r="H10">
        <v>0</v>
      </c>
      <c r="I10">
        <v>8</v>
      </c>
      <c r="J10">
        <v>0</v>
      </c>
      <c r="K10">
        <v>0</v>
      </c>
      <c r="L10">
        <v>0</v>
      </c>
      <c r="M10">
        <v>0</v>
      </c>
      <c r="N10">
        <v>26</v>
      </c>
      <c r="P10">
        <f t="shared" si="0"/>
        <v>1064</v>
      </c>
    </row>
    <row r="11" spans="1:16" x14ac:dyDescent="0.25">
      <c r="A11" s="78">
        <v>123</v>
      </c>
      <c r="B11" s="78">
        <v>26</v>
      </c>
      <c r="C11" s="18"/>
      <c r="D11" s="77" t="s">
        <v>32</v>
      </c>
      <c r="E11">
        <v>0</v>
      </c>
      <c r="F11">
        <v>2</v>
      </c>
      <c r="G11">
        <v>0</v>
      </c>
      <c r="H11">
        <v>0</v>
      </c>
      <c r="I11">
        <v>7</v>
      </c>
      <c r="J11">
        <v>0</v>
      </c>
      <c r="K11">
        <v>0</v>
      </c>
      <c r="L11">
        <v>0</v>
      </c>
      <c r="M11">
        <v>0</v>
      </c>
      <c r="N11">
        <v>2</v>
      </c>
      <c r="P11">
        <f t="shared" si="0"/>
        <v>11</v>
      </c>
    </row>
    <row r="12" spans="1:16" x14ac:dyDescent="0.25">
      <c r="A12" s="78">
        <v>113</v>
      </c>
      <c r="B12" s="78">
        <v>28</v>
      </c>
      <c r="C12" s="18"/>
      <c r="D12" s="77" t="s">
        <v>33</v>
      </c>
      <c r="E12">
        <v>12</v>
      </c>
      <c r="F12">
        <v>1390</v>
      </c>
      <c r="G12">
        <v>2</v>
      </c>
      <c r="H12">
        <v>18</v>
      </c>
      <c r="I12">
        <v>195</v>
      </c>
      <c r="J12">
        <v>2</v>
      </c>
      <c r="K12">
        <v>0</v>
      </c>
      <c r="L12">
        <v>1</v>
      </c>
      <c r="M12">
        <v>0</v>
      </c>
      <c r="N12">
        <v>50</v>
      </c>
      <c r="O12">
        <v>36</v>
      </c>
      <c r="P12">
        <f t="shared" si="0"/>
        <v>1706</v>
      </c>
    </row>
    <row r="13" spans="1:16" x14ac:dyDescent="0.25">
      <c r="A13" s="78">
        <v>118</v>
      </c>
      <c r="B13" s="78">
        <v>31</v>
      </c>
      <c r="C13" s="18"/>
      <c r="D13" s="77" t="s">
        <v>34</v>
      </c>
      <c r="P13">
        <f t="shared" si="0"/>
        <v>0</v>
      </c>
    </row>
    <row r="14" spans="1:16" x14ac:dyDescent="0.25">
      <c r="A14" s="78">
        <v>119</v>
      </c>
      <c r="B14" s="78">
        <v>32</v>
      </c>
      <c r="C14" s="18"/>
      <c r="D14" s="77" t="s">
        <v>35</v>
      </c>
      <c r="P14">
        <f t="shared" si="0"/>
        <v>0</v>
      </c>
    </row>
    <row r="15" spans="1:16" x14ac:dyDescent="0.25">
      <c r="A15" s="78">
        <v>120</v>
      </c>
      <c r="B15" s="78">
        <v>33</v>
      </c>
      <c r="C15" s="18"/>
      <c r="D15" s="77" t="s">
        <v>36</v>
      </c>
      <c r="E15">
        <v>0</v>
      </c>
      <c r="F15">
        <v>730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P15">
        <f t="shared" si="0"/>
        <v>730</v>
      </c>
    </row>
    <row r="16" spans="1:16" x14ac:dyDescent="0.25">
      <c r="A16" s="78">
        <v>116</v>
      </c>
      <c r="B16" s="78">
        <v>35</v>
      </c>
      <c r="C16" s="18"/>
      <c r="D16" s="77" t="s">
        <v>37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P16">
        <f t="shared" si="0"/>
        <v>0</v>
      </c>
    </row>
    <row r="17" spans="1:16" x14ac:dyDescent="0.25">
      <c r="A17" s="78">
        <v>108</v>
      </c>
      <c r="B17" s="78">
        <v>38</v>
      </c>
      <c r="C17" s="18"/>
      <c r="D17" s="77" t="s">
        <v>38</v>
      </c>
      <c r="E17">
        <v>0</v>
      </c>
      <c r="F17">
        <v>0</v>
      </c>
      <c r="G17">
        <v>0</v>
      </c>
      <c r="H17">
        <v>0</v>
      </c>
      <c r="I17">
        <v>19</v>
      </c>
      <c r="J17">
        <v>0</v>
      </c>
      <c r="K17">
        <v>0</v>
      </c>
      <c r="L17">
        <v>0</v>
      </c>
      <c r="M17">
        <v>0</v>
      </c>
      <c r="N17">
        <v>0</v>
      </c>
      <c r="P17">
        <f t="shared" si="0"/>
        <v>19</v>
      </c>
    </row>
    <row r="18" spans="1:16" x14ac:dyDescent="0.25">
      <c r="A18" s="78">
        <v>125</v>
      </c>
      <c r="B18" s="78">
        <v>39</v>
      </c>
      <c r="C18" s="18"/>
      <c r="D18" s="77" t="s">
        <v>39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P18">
        <f t="shared" si="0"/>
        <v>0</v>
      </c>
    </row>
    <row r="19" spans="1:16" x14ac:dyDescent="0.25">
      <c r="A19" s="78">
        <v>126</v>
      </c>
      <c r="B19" s="78">
        <v>40</v>
      </c>
      <c r="C19" s="18"/>
      <c r="D19" s="77" t="s">
        <v>40</v>
      </c>
      <c r="E19">
        <v>0</v>
      </c>
      <c r="F19">
        <v>0</v>
      </c>
      <c r="P19">
        <f t="shared" si="0"/>
        <v>0</v>
      </c>
    </row>
    <row r="20" spans="1:16" x14ac:dyDescent="0.25">
      <c r="A20" s="78">
        <v>127</v>
      </c>
      <c r="B20" s="78">
        <v>42</v>
      </c>
      <c r="C20" s="18"/>
      <c r="D20" s="77" t="s">
        <v>41</v>
      </c>
      <c r="F20">
        <v>31</v>
      </c>
      <c r="P20">
        <f t="shared" si="0"/>
        <v>31</v>
      </c>
    </row>
    <row r="21" spans="1:16" x14ac:dyDescent="0.25">
      <c r="A21" s="78">
        <v>129</v>
      </c>
      <c r="B21" s="78">
        <v>44</v>
      </c>
      <c r="C21" s="18"/>
      <c r="D21" s="77" t="s">
        <v>42</v>
      </c>
      <c r="P21">
        <f t="shared" si="0"/>
        <v>0</v>
      </c>
    </row>
    <row r="22" spans="1:16" x14ac:dyDescent="0.25">
      <c r="A22" s="78">
        <v>130</v>
      </c>
      <c r="B22" s="78">
        <v>45</v>
      </c>
      <c r="C22" s="18"/>
      <c r="D22" s="77" t="s">
        <v>43</v>
      </c>
      <c r="F22">
        <v>335</v>
      </c>
      <c r="I22">
        <v>1</v>
      </c>
      <c r="P22">
        <f t="shared" si="0"/>
        <v>336</v>
      </c>
    </row>
    <row r="23" spans="1:16" x14ac:dyDescent="0.25">
      <c r="A23" s="78">
        <v>136</v>
      </c>
      <c r="B23" s="78">
        <v>50</v>
      </c>
      <c r="C23" s="18"/>
      <c r="D23" s="77" t="s">
        <v>44</v>
      </c>
      <c r="P23">
        <f t="shared" si="0"/>
        <v>0</v>
      </c>
    </row>
    <row r="24" spans="1:16" x14ac:dyDescent="0.25">
      <c r="A24" s="78">
        <v>140</v>
      </c>
      <c r="B24" s="78">
        <v>53</v>
      </c>
      <c r="C24" s="18"/>
      <c r="D24" s="77" t="s">
        <v>45</v>
      </c>
      <c r="P24">
        <f t="shared" si="0"/>
        <v>0</v>
      </c>
    </row>
    <row r="25" spans="1:16" x14ac:dyDescent="0.25">
      <c r="A25" s="78">
        <v>137</v>
      </c>
      <c r="B25" s="78">
        <v>55</v>
      </c>
      <c r="C25" s="18"/>
      <c r="D25" s="77" t="s">
        <v>46</v>
      </c>
      <c r="P25">
        <f t="shared" si="0"/>
        <v>0</v>
      </c>
    </row>
    <row r="26" spans="1:16" x14ac:dyDescent="0.25">
      <c r="A26" s="78">
        <v>143</v>
      </c>
      <c r="B26" s="78">
        <v>56</v>
      </c>
      <c r="C26" s="18"/>
      <c r="D26" s="77" t="s">
        <v>47</v>
      </c>
      <c r="I26">
        <v>1</v>
      </c>
      <c r="P26">
        <f t="shared" si="0"/>
        <v>1</v>
      </c>
    </row>
    <row r="27" spans="1:16" x14ac:dyDescent="0.25">
      <c r="A27" s="78">
        <v>141</v>
      </c>
      <c r="B27" s="78">
        <v>57</v>
      </c>
      <c r="C27" s="18"/>
      <c r="D27" s="77" t="s">
        <v>48</v>
      </c>
      <c r="F27">
        <v>25</v>
      </c>
      <c r="I27">
        <v>36</v>
      </c>
      <c r="N27">
        <v>23</v>
      </c>
      <c r="P27">
        <f t="shared" si="0"/>
        <v>84</v>
      </c>
    </row>
    <row r="28" spans="1:16" x14ac:dyDescent="0.25">
      <c r="A28" s="78">
        <v>142</v>
      </c>
      <c r="B28" s="78">
        <v>58</v>
      </c>
      <c r="C28" s="18"/>
      <c r="D28" s="77" t="s">
        <v>49</v>
      </c>
      <c r="F28">
        <v>5</v>
      </c>
      <c r="N28">
        <v>25</v>
      </c>
      <c r="P28">
        <f t="shared" si="0"/>
        <v>30</v>
      </c>
    </row>
    <row r="29" spans="1:16" x14ac:dyDescent="0.25">
      <c r="A29" s="78">
        <v>145</v>
      </c>
      <c r="B29" s="78">
        <v>60</v>
      </c>
      <c r="C29" s="18"/>
      <c r="D29" s="77" t="s">
        <v>50</v>
      </c>
      <c r="P29">
        <f t="shared" si="0"/>
        <v>0</v>
      </c>
    </row>
    <row r="30" spans="1:16" x14ac:dyDescent="0.25">
      <c r="A30" s="78">
        <v>146</v>
      </c>
      <c r="B30" s="78">
        <v>61</v>
      </c>
      <c r="C30" s="18"/>
      <c r="D30" s="77" t="s">
        <v>51</v>
      </c>
      <c r="P30">
        <f t="shared" si="0"/>
        <v>0</v>
      </c>
    </row>
    <row r="31" spans="1:16" x14ac:dyDescent="0.25">
      <c r="A31" s="78">
        <v>147</v>
      </c>
      <c r="B31" s="78">
        <v>62</v>
      </c>
      <c r="C31" s="18"/>
      <c r="D31" s="77" t="s">
        <v>52</v>
      </c>
      <c r="P31">
        <f t="shared" si="0"/>
        <v>0</v>
      </c>
    </row>
    <row r="32" spans="1:16" x14ac:dyDescent="0.25">
      <c r="A32" s="78">
        <v>148</v>
      </c>
      <c r="B32" s="78">
        <v>64</v>
      </c>
      <c r="C32" s="18"/>
      <c r="D32" s="77" t="s">
        <v>53</v>
      </c>
      <c r="F32">
        <v>5</v>
      </c>
      <c r="I32">
        <v>1</v>
      </c>
      <c r="P32">
        <f t="shared" si="0"/>
        <v>6</v>
      </c>
    </row>
    <row r="33" spans="1:16" x14ac:dyDescent="0.25">
      <c r="A33" s="78">
        <v>209</v>
      </c>
      <c r="B33" s="78">
        <v>68</v>
      </c>
      <c r="C33" s="18"/>
      <c r="D33" s="77" t="s">
        <v>54</v>
      </c>
      <c r="G33">
        <v>1</v>
      </c>
      <c r="P33">
        <f t="shared" si="0"/>
        <v>1</v>
      </c>
    </row>
    <row r="34" spans="1:16" x14ac:dyDescent="0.25">
      <c r="A34" s="78">
        <v>192</v>
      </c>
      <c r="B34" s="78">
        <v>72</v>
      </c>
      <c r="C34" s="18"/>
      <c r="D34" s="77" t="s">
        <v>55</v>
      </c>
      <c r="P34">
        <f t="shared" ref="P34:P65" si="1">SUM(E34:O34)</f>
        <v>0</v>
      </c>
    </row>
    <row r="35" spans="1:16" x14ac:dyDescent="0.25">
      <c r="A35" s="78">
        <v>190</v>
      </c>
      <c r="B35" s="78">
        <v>74</v>
      </c>
      <c r="C35" s="18"/>
      <c r="D35" s="77" t="s">
        <v>56</v>
      </c>
      <c r="O35">
        <v>1</v>
      </c>
      <c r="P35">
        <f t="shared" si="1"/>
        <v>1</v>
      </c>
    </row>
    <row r="36" spans="1:16" x14ac:dyDescent="0.25">
      <c r="A36" s="78">
        <v>193</v>
      </c>
      <c r="B36" s="78">
        <v>75</v>
      </c>
      <c r="C36" s="18"/>
      <c r="D36" s="77" t="s">
        <v>57</v>
      </c>
      <c r="E36">
        <v>0</v>
      </c>
      <c r="F36">
        <v>21</v>
      </c>
      <c r="G36">
        <v>0</v>
      </c>
      <c r="H36">
        <v>17</v>
      </c>
      <c r="I36">
        <v>15</v>
      </c>
      <c r="J36">
        <v>1</v>
      </c>
      <c r="K36">
        <v>1</v>
      </c>
      <c r="L36">
        <v>0</v>
      </c>
      <c r="M36">
        <v>0</v>
      </c>
      <c r="N36">
        <v>0</v>
      </c>
      <c r="O36">
        <v>4</v>
      </c>
      <c r="P36">
        <f t="shared" si="1"/>
        <v>59</v>
      </c>
    </row>
    <row r="37" spans="1:16" x14ac:dyDescent="0.25">
      <c r="A37" s="78">
        <v>199</v>
      </c>
      <c r="B37" s="78">
        <v>76</v>
      </c>
      <c r="C37" s="18"/>
      <c r="D37" s="77" t="s">
        <v>58</v>
      </c>
      <c r="P37">
        <f t="shared" si="1"/>
        <v>0</v>
      </c>
    </row>
    <row r="38" spans="1:16" x14ac:dyDescent="0.25">
      <c r="A38" s="78">
        <v>195</v>
      </c>
      <c r="B38" s="78">
        <v>83</v>
      </c>
      <c r="C38" s="18"/>
      <c r="D38" s="77" t="s">
        <v>59</v>
      </c>
      <c r="P38">
        <f t="shared" si="1"/>
        <v>0</v>
      </c>
    </row>
    <row r="39" spans="1:16" x14ac:dyDescent="0.25">
      <c r="A39" s="78">
        <v>203</v>
      </c>
      <c r="B39" s="78">
        <v>85</v>
      </c>
      <c r="C39" s="18"/>
      <c r="D39" s="77" t="s">
        <v>60</v>
      </c>
      <c r="P39">
        <f t="shared" si="1"/>
        <v>0</v>
      </c>
    </row>
    <row r="40" spans="1:16" x14ac:dyDescent="0.25">
      <c r="A40" s="78">
        <v>204</v>
      </c>
      <c r="B40" s="78">
        <v>88</v>
      </c>
      <c r="C40" s="18"/>
      <c r="D40" s="77" t="s">
        <v>61</v>
      </c>
      <c r="F40">
        <v>20</v>
      </c>
      <c r="K40">
        <v>57</v>
      </c>
      <c r="O40">
        <v>12</v>
      </c>
      <c r="P40">
        <f t="shared" si="1"/>
        <v>89</v>
      </c>
    </row>
    <row r="41" spans="1:16" x14ac:dyDescent="0.25">
      <c r="A41" s="78">
        <v>7</v>
      </c>
      <c r="B41" s="78">
        <v>95</v>
      </c>
      <c r="C41" s="18"/>
      <c r="D41" s="77" t="s">
        <v>62</v>
      </c>
      <c r="E41">
        <v>1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P41">
        <f t="shared" si="1"/>
        <v>2</v>
      </c>
    </row>
    <row r="42" spans="1:16" x14ac:dyDescent="0.25">
      <c r="A42" s="78">
        <v>10</v>
      </c>
      <c r="B42" s="78">
        <v>98</v>
      </c>
      <c r="C42" s="18"/>
      <c r="D42" s="77" t="s">
        <v>63</v>
      </c>
      <c r="P42">
        <f t="shared" si="1"/>
        <v>0</v>
      </c>
    </row>
    <row r="43" spans="1:16" x14ac:dyDescent="0.25">
      <c r="A43" s="78">
        <v>12</v>
      </c>
      <c r="B43" s="78">
        <v>100</v>
      </c>
      <c r="C43" s="18"/>
      <c r="D43" s="77" t="s">
        <v>64</v>
      </c>
      <c r="P43">
        <f t="shared" si="1"/>
        <v>0</v>
      </c>
    </row>
    <row r="44" spans="1:16" x14ac:dyDescent="0.25">
      <c r="A44" s="78">
        <v>61</v>
      </c>
      <c r="B44" s="78">
        <v>171</v>
      </c>
      <c r="C44" s="18"/>
      <c r="D44" s="77" t="s">
        <v>65</v>
      </c>
      <c r="P44">
        <f t="shared" si="1"/>
        <v>0</v>
      </c>
    </row>
    <row r="45" spans="1:16" x14ac:dyDescent="0.25">
      <c r="A45" s="78">
        <v>58</v>
      </c>
      <c r="B45" s="78">
        <v>176</v>
      </c>
      <c r="C45" s="18"/>
      <c r="D45" s="77" t="s">
        <v>66</v>
      </c>
      <c r="P45">
        <f t="shared" si="1"/>
        <v>0</v>
      </c>
    </row>
    <row r="46" spans="1:16" x14ac:dyDescent="0.25">
      <c r="A46" s="78">
        <v>68</v>
      </c>
      <c r="B46" s="78">
        <v>178</v>
      </c>
      <c r="C46" s="18"/>
      <c r="D46" s="77" t="s">
        <v>67</v>
      </c>
      <c r="P46">
        <f t="shared" si="1"/>
        <v>0</v>
      </c>
    </row>
    <row r="47" spans="1:16" x14ac:dyDescent="0.25">
      <c r="A47" s="78">
        <v>70</v>
      </c>
      <c r="B47" s="78">
        <v>182</v>
      </c>
      <c r="C47" s="18"/>
      <c r="D47" s="77" t="s">
        <v>68</v>
      </c>
      <c r="F47">
        <v>8</v>
      </c>
      <c r="I47">
        <v>2</v>
      </c>
      <c r="J47">
        <v>3</v>
      </c>
      <c r="L47">
        <v>2</v>
      </c>
      <c r="P47">
        <f t="shared" si="1"/>
        <v>15</v>
      </c>
    </row>
    <row r="48" spans="1:16" x14ac:dyDescent="0.25">
      <c r="A48" s="78">
        <v>71</v>
      </c>
      <c r="B48" s="78">
        <v>184</v>
      </c>
      <c r="C48" s="18"/>
      <c r="D48" s="77" t="s">
        <v>69</v>
      </c>
      <c r="P48">
        <f t="shared" si="1"/>
        <v>0</v>
      </c>
    </row>
    <row r="49" spans="1:16" x14ac:dyDescent="0.25">
      <c r="A49" s="78">
        <v>81</v>
      </c>
      <c r="B49" s="78">
        <v>196</v>
      </c>
      <c r="C49" s="18"/>
      <c r="D49" s="77" t="s">
        <v>70</v>
      </c>
      <c r="P49">
        <f t="shared" si="1"/>
        <v>0</v>
      </c>
    </row>
    <row r="50" spans="1:16" x14ac:dyDescent="0.25">
      <c r="A50" s="78">
        <v>86</v>
      </c>
      <c r="B50" s="78">
        <v>201</v>
      </c>
      <c r="C50" s="18"/>
      <c r="D50" s="77" t="s">
        <v>71</v>
      </c>
      <c r="P50">
        <f t="shared" si="1"/>
        <v>0</v>
      </c>
    </row>
    <row r="51" spans="1:16" x14ac:dyDescent="0.25">
      <c r="A51" s="78">
        <v>151</v>
      </c>
      <c r="B51" s="78">
        <v>204</v>
      </c>
      <c r="C51" s="18"/>
      <c r="D51" s="77" t="s">
        <v>72</v>
      </c>
      <c r="P51">
        <f t="shared" si="1"/>
        <v>0</v>
      </c>
    </row>
    <row r="52" spans="1:16" x14ac:dyDescent="0.25">
      <c r="A52" s="78">
        <v>153</v>
      </c>
      <c r="B52" s="78">
        <v>206</v>
      </c>
      <c r="C52" s="18"/>
      <c r="D52" s="77" t="s">
        <v>73</v>
      </c>
      <c r="P52">
        <f t="shared" si="1"/>
        <v>0</v>
      </c>
    </row>
    <row r="53" spans="1:16" x14ac:dyDescent="0.25">
      <c r="A53" s="78">
        <v>159</v>
      </c>
      <c r="B53" s="78">
        <v>213</v>
      </c>
      <c r="C53" s="18"/>
      <c r="D53" s="77" t="s">
        <v>74</v>
      </c>
      <c r="F53">
        <v>3</v>
      </c>
      <c r="G53">
        <v>1</v>
      </c>
      <c r="I53">
        <v>3</v>
      </c>
      <c r="L53">
        <v>1</v>
      </c>
      <c r="N53">
        <v>1</v>
      </c>
      <c r="P53">
        <f t="shared" si="1"/>
        <v>9</v>
      </c>
    </row>
    <row r="54" spans="1:16" x14ac:dyDescent="0.25">
      <c r="A54" s="78">
        <v>159.19999694824199</v>
      </c>
      <c r="B54" s="78">
        <v>213</v>
      </c>
      <c r="C54" s="18"/>
      <c r="D54" s="77" t="s">
        <v>75</v>
      </c>
      <c r="P54">
        <f t="shared" si="1"/>
        <v>0</v>
      </c>
    </row>
    <row r="55" spans="1:16" x14ac:dyDescent="0.25">
      <c r="A55" s="78">
        <v>162</v>
      </c>
      <c r="B55" s="78">
        <v>216</v>
      </c>
      <c r="C55" s="18"/>
      <c r="D55" s="77" t="s">
        <v>76</v>
      </c>
      <c r="F55">
        <v>2</v>
      </c>
      <c r="I55">
        <v>5</v>
      </c>
      <c r="J55">
        <v>2</v>
      </c>
      <c r="L55">
        <v>3</v>
      </c>
      <c r="P55">
        <f t="shared" si="1"/>
        <v>12</v>
      </c>
    </row>
    <row r="56" spans="1:16" x14ac:dyDescent="0.25">
      <c r="A56" s="78">
        <v>163</v>
      </c>
      <c r="B56" s="78">
        <v>217</v>
      </c>
      <c r="C56" s="18"/>
      <c r="D56" s="77" t="s">
        <v>77</v>
      </c>
      <c r="E56">
        <v>1</v>
      </c>
      <c r="G56">
        <v>1</v>
      </c>
      <c r="H56">
        <v>1</v>
      </c>
      <c r="J56">
        <v>1</v>
      </c>
      <c r="K56">
        <v>1</v>
      </c>
      <c r="P56">
        <f t="shared" si="1"/>
        <v>5</v>
      </c>
    </row>
    <row r="57" spans="1:16" x14ac:dyDescent="0.25">
      <c r="A57" s="78">
        <v>164</v>
      </c>
      <c r="B57" s="78">
        <v>218</v>
      </c>
      <c r="C57" s="18"/>
      <c r="D57" s="77" t="s">
        <v>78</v>
      </c>
      <c r="G57">
        <v>1</v>
      </c>
      <c r="N57">
        <v>1</v>
      </c>
      <c r="P57">
        <f t="shared" si="1"/>
        <v>2</v>
      </c>
    </row>
    <row r="58" spans="1:16" x14ac:dyDescent="0.25">
      <c r="A58" s="78">
        <v>165</v>
      </c>
      <c r="B58" s="78">
        <v>219</v>
      </c>
      <c r="C58" s="18"/>
      <c r="D58" s="77" t="s">
        <v>79</v>
      </c>
      <c r="K58">
        <v>1</v>
      </c>
      <c r="P58">
        <f t="shared" si="1"/>
        <v>1</v>
      </c>
    </row>
    <row r="59" spans="1:16" x14ac:dyDescent="0.25">
      <c r="A59" s="78">
        <v>173</v>
      </c>
      <c r="B59" s="78">
        <v>228</v>
      </c>
      <c r="C59" s="18"/>
      <c r="D59" s="77" t="s">
        <v>80</v>
      </c>
      <c r="P59">
        <f t="shared" si="1"/>
        <v>0</v>
      </c>
    </row>
    <row r="60" spans="1:16" x14ac:dyDescent="0.25">
      <c r="A60" s="78">
        <v>176</v>
      </c>
      <c r="B60" s="78">
        <v>231</v>
      </c>
      <c r="C60" s="18"/>
      <c r="D60" s="77" t="s">
        <v>81</v>
      </c>
      <c r="E60">
        <v>3</v>
      </c>
      <c r="F60">
        <v>19</v>
      </c>
      <c r="G60">
        <v>0</v>
      </c>
      <c r="H60">
        <v>8</v>
      </c>
      <c r="I60">
        <v>23</v>
      </c>
      <c r="J60">
        <v>17</v>
      </c>
      <c r="K60">
        <v>21</v>
      </c>
      <c r="L60">
        <v>11</v>
      </c>
      <c r="M60">
        <v>0</v>
      </c>
      <c r="N60">
        <v>1</v>
      </c>
      <c r="P60">
        <f t="shared" si="1"/>
        <v>103</v>
      </c>
    </row>
    <row r="61" spans="1:16" x14ac:dyDescent="0.25">
      <c r="A61" s="78">
        <v>177</v>
      </c>
      <c r="B61" s="78">
        <v>232</v>
      </c>
      <c r="C61" s="18"/>
      <c r="D61" s="77" t="s">
        <v>82</v>
      </c>
      <c r="J61">
        <v>1</v>
      </c>
      <c r="P61">
        <f t="shared" si="1"/>
        <v>1</v>
      </c>
    </row>
    <row r="62" spans="1:16" x14ac:dyDescent="0.25">
      <c r="A62" s="78">
        <v>178</v>
      </c>
      <c r="B62" s="78">
        <v>233</v>
      </c>
      <c r="C62" s="18"/>
      <c r="D62" s="77" t="s">
        <v>83</v>
      </c>
      <c r="F62">
        <v>1</v>
      </c>
      <c r="I62">
        <v>8</v>
      </c>
      <c r="J62">
        <v>2</v>
      </c>
      <c r="L62">
        <v>1</v>
      </c>
      <c r="P62">
        <f t="shared" si="1"/>
        <v>12</v>
      </c>
    </row>
    <row r="63" spans="1:16" x14ac:dyDescent="0.25">
      <c r="A63" s="78">
        <v>179</v>
      </c>
      <c r="B63" s="78">
        <v>234</v>
      </c>
      <c r="C63" s="18"/>
      <c r="D63" s="77" t="s">
        <v>84</v>
      </c>
      <c r="E63">
        <v>3</v>
      </c>
      <c r="N63">
        <v>1</v>
      </c>
      <c r="P63">
        <f t="shared" si="1"/>
        <v>4</v>
      </c>
    </row>
    <row r="64" spans="1:16" x14ac:dyDescent="0.25">
      <c r="A64" s="78">
        <v>179.19999694824199</v>
      </c>
      <c r="B64" s="78">
        <v>234</v>
      </c>
      <c r="C64" s="18"/>
      <c r="D64" s="77" t="s">
        <v>85</v>
      </c>
      <c r="P64">
        <f t="shared" si="1"/>
        <v>0</v>
      </c>
    </row>
    <row r="65" spans="1:16" x14ac:dyDescent="0.25">
      <c r="A65" s="78">
        <v>216</v>
      </c>
      <c r="B65" s="78">
        <v>241</v>
      </c>
      <c r="C65" s="18"/>
      <c r="D65" s="77" t="s">
        <v>86</v>
      </c>
      <c r="I65">
        <v>3</v>
      </c>
      <c r="P65">
        <f t="shared" si="1"/>
        <v>3</v>
      </c>
    </row>
    <row r="66" spans="1:16" x14ac:dyDescent="0.25">
      <c r="A66" s="78">
        <v>217</v>
      </c>
      <c r="B66" s="78">
        <v>242</v>
      </c>
      <c r="C66" s="18"/>
      <c r="D66" s="77" t="s">
        <v>87</v>
      </c>
      <c r="P66">
        <f t="shared" ref="P66:P97" si="2">SUM(E66:O66)</f>
        <v>0</v>
      </c>
    </row>
    <row r="67" spans="1:16" x14ac:dyDescent="0.25">
      <c r="A67" s="78">
        <v>223</v>
      </c>
      <c r="B67" s="78">
        <v>250</v>
      </c>
      <c r="C67" s="18"/>
      <c r="D67" s="77" t="s">
        <v>88</v>
      </c>
      <c r="F67">
        <v>10</v>
      </c>
      <c r="I67">
        <v>12</v>
      </c>
      <c r="P67">
        <f t="shared" si="2"/>
        <v>22</v>
      </c>
    </row>
    <row r="68" spans="1:16" x14ac:dyDescent="0.25">
      <c r="A68" s="78">
        <v>226</v>
      </c>
      <c r="B68" s="78">
        <v>253</v>
      </c>
      <c r="C68" s="18"/>
      <c r="D68" s="77" t="s">
        <v>89</v>
      </c>
      <c r="P68">
        <f t="shared" si="2"/>
        <v>0</v>
      </c>
    </row>
    <row r="69" spans="1:16" x14ac:dyDescent="0.25">
      <c r="A69" s="78">
        <v>242</v>
      </c>
      <c r="B69" s="78">
        <v>277</v>
      </c>
      <c r="C69" s="18"/>
      <c r="D69" s="77" t="s">
        <v>90</v>
      </c>
      <c r="P69">
        <f t="shared" si="2"/>
        <v>0</v>
      </c>
    </row>
    <row r="70" spans="1:16" x14ac:dyDescent="0.25">
      <c r="A70" s="78">
        <v>253</v>
      </c>
      <c r="B70" s="78">
        <v>289</v>
      </c>
      <c r="C70" s="18"/>
      <c r="D70" s="77" t="s">
        <v>91</v>
      </c>
      <c r="P70">
        <f t="shared" si="2"/>
        <v>0</v>
      </c>
    </row>
    <row r="71" spans="1:16" x14ac:dyDescent="0.25">
      <c r="A71" s="78">
        <v>254</v>
      </c>
      <c r="B71" s="78">
        <v>292</v>
      </c>
      <c r="C71" s="18"/>
      <c r="D71" s="77" t="s">
        <v>92</v>
      </c>
      <c r="P71">
        <f t="shared" si="2"/>
        <v>0</v>
      </c>
    </row>
    <row r="72" spans="1:16" x14ac:dyDescent="0.25">
      <c r="A72" s="78">
        <v>305</v>
      </c>
      <c r="B72" s="78">
        <v>335</v>
      </c>
      <c r="C72" s="18"/>
      <c r="D72" s="77" t="s">
        <v>93</v>
      </c>
      <c r="P72">
        <f t="shared" si="2"/>
        <v>0</v>
      </c>
    </row>
    <row r="73" spans="1:16" x14ac:dyDescent="0.25">
      <c r="A73" s="78">
        <v>308</v>
      </c>
      <c r="B73" s="78">
        <v>339</v>
      </c>
      <c r="C73" s="18"/>
      <c r="D73" s="77" t="s">
        <v>94</v>
      </c>
      <c r="K73">
        <v>2</v>
      </c>
      <c r="P73">
        <f t="shared" si="2"/>
        <v>2</v>
      </c>
    </row>
    <row r="74" spans="1:16" x14ac:dyDescent="0.25">
      <c r="A74" s="78">
        <v>311</v>
      </c>
      <c r="B74" s="78">
        <v>344</v>
      </c>
      <c r="C74" s="18"/>
      <c r="D74" s="77" t="s">
        <v>95</v>
      </c>
      <c r="P74">
        <f t="shared" si="2"/>
        <v>0</v>
      </c>
    </row>
    <row r="75" spans="1:16" x14ac:dyDescent="0.25">
      <c r="A75" s="78">
        <v>300.5</v>
      </c>
      <c r="B75" s="78">
        <v>346.5</v>
      </c>
      <c r="C75" s="18"/>
      <c r="D75" s="77" t="s">
        <v>96</v>
      </c>
      <c r="P75">
        <f t="shared" si="2"/>
        <v>0</v>
      </c>
    </row>
    <row r="76" spans="1:16" x14ac:dyDescent="0.25">
      <c r="A76" s="78">
        <v>320</v>
      </c>
      <c r="B76" s="78">
        <v>387</v>
      </c>
      <c r="C76" s="18"/>
      <c r="D76" s="77" t="s">
        <v>97</v>
      </c>
      <c r="P76">
        <f t="shared" si="2"/>
        <v>0</v>
      </c>
    </row>
    <row r="77" spans="1:16" x14ac:dyDescent="0.25">
      <c r="A77" s="78">
        <v>327</v>
      </c>
      <c r="B77" s="78">
        <v>392</v>
      </c>
      <c r="C77" s="18"/>
      <c r="D77" s="77" t="s">
        <v>98</v>
      </c>
      <c r="F77">
        <v>361</v>
      </c>
      <c r="J77">
        <v>2</v>
      </c>
      <c r="P77">
        <f t="shared" si="2"/>
        <v>363</v>
      </c>
    </row>
    <row r="78" spans="1:16" x14ac:dyDescent="0.25">
      <c r="A78" s="78">
        <v>328</v>
      </c>
      <c r="B78" s="78">
        <v>395</v>
      </c>
      <c r="C78" s="18"/>
      <c r="D78" s="77" t="s">
        <v>99</v>
      </c>
      <c r="F78">
        <v>13</v>
      </c>
      <c r="P78">
        <f t="shared" si="2"/>
        <v>13</v>
      </c>
    </row>
    <row r="79" spans="1:16" x14ac:dyDescent="0.25">
      <c r="A79" s="78">
        <v>329</v>
      </c>
      <c r="B79" s="78">
        <v>396</v>
      </c>
      <c r="C79" s="18"/>
      <c r="D79" s="77" t="s">
        <v>100</v>
      </c>
      <c r="P79">
        <f t="shared" si="2"/>
        <v>0</v>
      </c>
    </row>
    <row r="80" spans="1:16" x14ac:dyDescent="0.25">
      <c r="A80" s="78">
        <v>330</v>
      </c>
      <c r="B80" s="78">
        <v>398</v>
      </c>
      <c r="C80" s="18"/>
      <c r="D80" s="77" t="s">
        <v>101</v>
      </c>
      <c r="P80">
        <f t="shared" si="2"/>
        <v>0</v>
      </c>
    </row>
    <row r="81" spans="1:16" x14ac:dyDescent="0.25">
      <c r="A81" s="78">
        <v>332</v>
      </c>
      <c r="B81" s="78">
        <v>400</v>
      </c>
      <c r="C81" s="18"/>
      <c r="D81" s="77" t="s">
        <v>102</v>
      </c>
      <c r="P81">
        <f t="shared" si="2"/>
        <v>0</v>
      </c>
    </row>
    <row r="82" spans="1:16" x14ac:dyDescent="0.25">
      <c r="A82" s="78">
        <v>333</v>
      </c>
      <c r="B82" s="78">
        <v>401</v>
      </c>
      <c r="C82" s="18"/>
      <c r="D82" s="77" t="s">
        <v>103</v>
      </c>
      <c r="P82">
        <f t="shared" si="2"/>
        <v>0</v>
      </c>
    </row>
    <row r="83" spans="1:16" x14ac:dyDescent="0.25">
      <c r="A83" s="78">
        <v>336</v>
      </c>
      <c r="B83" s="78">
        <v>402</v>
      </c>
      <c r="C83" s="18"/>
      <c r="D83" s="77" t="s">
        <v>104</v>
      </c>
      <c r="P83">
        <f t="shared" si="2"/>
        <v>0</v>
      </c>
    </row>
    <row r="84" spans="1:16" x14ac:dyDescent="0.25">
      <c r="A84" s="78">
        <v>337</v>
      </c>
      <c r="B84" s="78">
        <v>403</v>
      </c>
      <c r="C84" s="18"/>
      <c r="D84" s="77" t="s">
        <v>105</v>
      </c>
      <c r="P84">
        <f t="shared" si="2"/>
        <v>0</v>
      </c>
    </row>
    <row r="85" spans="1:16" x14ac:dyDescent="0.25">
      <c r="A85" s="78">
        <v>384</v>
      </c>
      <c r="B85" s="78">
        <v>426</v>
      </c>
      <c r="C85" s="18"/>
      <c r="D85" s="77" t="s">
        <v>106</v>
      </c>
      <c r="E85">
        <v>6</v>
      </c>
      <c r="F85">
        <v>130</v>
      </c>
      <c r="H85">
        <v>12</v>
      </c>
      <c r="I85">
        <v>47</v>
      </c>
      <c r="J85">
        <v>18</v>
      </c>
      <c r="K85">
        <v>17</v>
      </c>
      <c r="L85">
        <v>15</v>
      </c>
      <c r="P85">
        <f t="shared" si="2"/>
        <v>245</v>
      </c>
    </row>
    <row r="86" spans="1:16" x14ac:dyDescent="0.25">
      <c r="A86" s="78">
        <v>389</v>
      </c>
      <c r="B86" s="78">
        <v>433</v>
      </c>
      <c r="C86" s="18"/>
      <c r="D86" s="77" t="s">
        <v>107</v>
      </c>
      <c r="E86">
        <v>46</v>
      </c>
      <c r="F86">
        <v>3</v>
      </c>
      <c r="G86">
        <v>11</v>
      </c>
      <c r="H86">
        <v>24</v>
      </c>
      <c r="I86">
        <v>101</v>
      </c>
      <c r="J86">
        <v>20</v>
      </c>
      <c r="K86">
        <v>37</v>
      </c>
      <c r="L86">
        <v>174</v>
      </c>
      <c r="O86">
        <v>44</v>
      </c>
      <c r="P86">
        <f t="shared" si="2"/>
        <v>460</v>
      </c>
    </row>
    <row r="87" spans="1:16" x14ac:dyDescent="0.25">
      <c r="A87" s="78">
        <v>394</v>
      </c>
      <c r="B87" s="78">
        <v>444</v>
      </c>
      <c r="C87" s="18"/>
      <c r="D87" s="77" t="s">
        <v>108</v>
      </c>
      <c r="E87">
        <v>3</v>
      </c>
      <c r="G87">
        <v>4</v>
      </c>
      <c r="H87">
        <v>6</v>
      </c>
      <c r="J87">
        <v>1</v>
      </c>
      <c r="K87">
        <v>1</v>
      </c>
      <c r="P87">
        <f t="shared" si="2"/>
        <v>15</v>
      </c>
    </row>
    <row r="88" spans="1:16" x14ac:dyDescent="0.25">
      <c r="A88" s="78">
        <v>418</v>
      </c>
      <c r="B88" s="78">
        <v>453</v>
      </c>
      <c r="C88" s="18"/>
      <c r="D88" s="77" t="s">
        <v>109</v>
      </c>
      <c r="I88">
        <v>4</v>
      </c>
      <c r="P88">
        <f t="shared" si="2"/>
        <v>4</v>
      </c>
    </row>
    <row r="89" spans="1:16" x14ac:dyDescent="0.25">
      <c r="A89" s="78">
        <v>422</v>
      </c>
      <c r="B89" s="78">
        <v>456</v>
      </c>
      <c r="C89" s="18"/>
      <c r="D89" s="77" t="s">
        <v>110</v>
      </c>
      <c r="K89">
        <v>2</v>
      </c>
      <c r="P89">
        <f t="shared" si="2"/>
        <v>2</v>
      </c>
    </row>
    <row r="90" spans="1:16" x14ac:dyDescent="0.25">
      <c r="A90" s="78">
        <v>424</v>
      </c>
      <c r="B90" s="78">
        <v>459</v>
      </c>
      <c r="C90" s="18"/>
      <c r="D90" s="77" t="s">
        <v>111</v>
      </c>
      <c r="F90">
        <v>1</v>
      </c>
      <c r="I90">
        <v>1</v>
      </c>
      <c r="J90">
        <v>1</v>
      </c>
      <c r="K90">
        <v>7</v>
      </c>
      <c r="N90">
        <v>5</v>
      </c>
      <c r="P90">
        <f t="shared" si="2"/>
        <v>15</v>
      </c>
    </row>
    <row r="91" spans="1:16" x14ac:dyDescent="0.25">
      <c r="A91" s="78">
        <v>427</v>
      </c>
      <c r="B91" s="78">
        <v>462</v>
      </c>
      <c r="C91" s="18"/>
      <c r="D91" s="77" t="s">
        <v>112</v>
      </c>
      <c r="P91">
        <f t="shared" si="2"/>
        <v>0</v>
      </c>
    </row>
    <row r="92" spans="1:16" x14ac:dyDescent="0.25">
      <c r="A92" s="78">
        <v>435</v>
      </c>
      <c r="B92" s="78">
        <v>470</v>
      </c>
      <c r="C92" s="18"/>
      <c r="D92" s="77" t="s">
        <v>113</v>
      </c>
      <c r="P92">
        <f t="shared" si="2"/>
        <v>0</v>
      </c>
    </row>
    <row r="93" spans="1:16" x14ac:dyDescent="0.25">
      <c r="A93" s="78">
        <v>436</v>
      </c>
      <c r="B93" s="78">
        <v>472</v>
      </c>
      <c r="C93" s="18"/>
      <c r="D93" s="77" t="s">
        <v>114</v>
      </c>
      <c r="P93">
        <f t="shared" si="2"/>
        <v>0</v>
      </c>
    </row>
    <row r="94" spans="1:16" x14ac:dyDescent="0.25">
      <c r="A94" s="78">
        <v>438</v>
      </c>
      <c r="B94" s="78">
        <v>474</v>
      </c>
      <c r="C94" s="18"/>
      <c r="D94" s="77" t="s">
        <v>115</v>
      </c>
      <c r="K94">
        <v>1</v>
      </c>
      <c r="P94">
        <f t="shared" si="2"/>
        <v>1</v>
      </c>
    </row>
    <row r="95" spans="1:16" x14ac:dyDescent="0.25">
      <c r="A95" s="78">
        <v>471</v>
      </c>
      <c r="B95" s="78">
        <v>511</v>
      </c>
      <c r="C95" s="18"/>
      <c r="D95" s="77" t="s">
        <v>116</v>
      </c>
      <c r="P95">
        <f t="shared" si="2"/>
        <v>0</v>
      </c>
    </row>
    <row r="96" spans="1:16" x14ac:dyDescent="0.25">
      <c r="A96" s="78">
        <v>482</v>
      </c>
      <c r="B96" s="78">
        <v>522</v>
      </c>
      <c r="C96" s="18"/>
      <c r="D96" s="77" t="s">
        <v>117</v>
      </c>
      <c r="E96">
        <v>1</v>
      </c>
      <c r="F96">
        <v>2</v>
      </c>
      <c r="I96">
        <v>1</v>
      </c>
      <c r="J96">
        <v>2</v>
      </c>
      <c r="K96">
        <v>1</v>
      </c>
      <c r="N96">
        <v>2</v>
      </c>
      <c r="P96">
        <f t="shared" si="2"/>
        <v>9</v>
      </c>
    </row>
    <row r="97" spans="1:16" x14ac:dyDescent="0.25">
      <c r="A97" s="78">
        <v>485</v>
      </c>
      <c r="B97" s="78">
        <v>526</v>
      </c>
      <c r="C97" s="18"/>
      <c r="D97" s="77" t="s">
        <v>118</v>
      </c>
      <c r="P97">
        <f t="shared" si="2"/>
        <v>0</v>
      </c>
    </row>
    <row r="98" spans="1:16" x14ac:dyDescent="0.25">
      <c r="A98" s="78">
        <v>492</v>
      </c>
      <c r="B98" s="78">
        <v>534</v>
      </c>
      <c r="C98" s="18"/>
      <c r="D98" s="77" t="s">
        <v>119</v>
      </c>
      <c r="P98">
        <f t="shared" ref="P98:P129" si="3">SUM(E98:O98)</f>
        <v>0</v>
      </c>
    </row>
    <row r="99" spans="1:16" x14ac:dyDescent="0.25">
      <c r="A99" s="78">
        <v>494</v>
      </c>
      <c r="B99" s="78">
        <v>539</v>
      </c>
      <c r="C99" s="18"/>
      <c r="D99" s="77" t="s">
        <v>120</v>
      </c>
      <c r="P99">
        <f t="shared" si="3"/>
        <v>0</v>
      </c>
    </row>
    <row r="100" spans="1:16" x14ac:dyDescent="0.25">
      <c r="A100" s="78">
        <v>498</v>
      </c>
      <c r="B100" s="78">
        <v>539</v>
      </c>
      <c r="C100" s="18"/>
      <c r="D100" s="77" t="s">
        <v>121</v>
      </c>
      <c r="G100">
        <v>2</v>
      </c>
      <c r="H100">
        <v>3</v>
      </c>
      <c r="I100">
        <v>1</v>
      </c>
      <c r="K100">
        <v>1</v>
      </c>
      <c r="O100">
        <v>7</v>
      </c>
      <c r="P100">
        <f t="shared" si="3"/>
        <v>14</v>
      </c>
    </row>
    <row r="101" spans="1:16" x14ac:dyDescent="0.25">
      <c r="A101" s="78">
        <v>499</v>
      </c>
      <c r="B101" s="78">
        <v>540</v>
      </c>
      <c r="C101" s="18"/>
      <c r="D101" s="77" t="s">
        <v>122</v>
      </c>
      <c r="P101">
        <f t="shared" si="3"/>
        <v>0</v>
      </c>
    </row>
    <row r="102" spans="1:16" x14ac:dyDescent="0.25">
      <c r="A102" s="78">
        <v>505</v>
      </c>
      <c r="B102" s="78">
        <v>546</v>
      </c>
      <c r="C102" s="18"/>
      <c r="D102" s="77" t="s">
        <v>123</v>
      </c>
      <c r="E102">
        <v>5</v>
      </c>
      <c r="F102">
        <v>1</v>
      </c>
      <c r="G102">
        <v>5</v>
      </c>
      <c r="H102">
        <v>13</v>
      </c>
      <c r="I102">
        <v>11</v>
      </c>
      <c r="J102">
        <v>1</v>
      </c>
      <c r="K102">
        <v>7</v>
      </c>
      <c r="L102">
        <v>1</v>
      </c>
      <c r="M102">
        <v>1</v>
      </c>
      <c r="N102">
        <v>1</v>
      </c>
      <c r="O102">
        <v>8</v>
      </c>
      <c r="P102">
        <f t="shared" si="3"/>
        <v>54</v>
      </c>
    </row>
    <row r="103" spans="1:16" x14ac:dyDescent="0.25">
      <c r="A103" s="78">
        <v>182</v>
      </c>
      <c r="B103" s="78">
        <v>553</v>
      </c>
      <c r="C103" s="18"/>
      <c r="D103" s="82" t="s">
        <v>124</v>
      </c>
      <c r="E103">
        <v>2</v>
      </c>
      <c r="F103">
        <v>4</v>
      </c>
      <c r="H103">
        <v>8</v>
      </c>
      <c r="I103">
        <v>12</v>
      </c>
      <c r="J103">
        <v>9</v>
      </c>
      <c r="K103">
        <v>3</v>
      </c>
      <c r="L103">
        <v>7</v>
      </c>
      <c r="P103">
        <f t="shared" si="3"/>
        <v>45</v>
      </c>
    </row>
    <row r="104" spans="1:16" x14ac:dyDescent="0.25">
      <c r="A104" s="78">
        <v>183</v>
      </c>
      <c r="B104" s="78">
        <v>555</v>
      </c>
      <c r="C104" s="18"/>
      <c r="D104" s="82" t="s">
        <v>125</v>
      </c>
      <c r="H104">
        <v>1</v>
      </c>
      <c r="I104">
        <v>2</v>
      </c>
      <c r="J104">
        <v>2</v>
      </c>
      <c r="K104">
        <v>1</v>
      </c>
      <c r="P104">
        <f t="shared" si="3"/>
        <v>6</v>
      </c>
    </row>
    <row r="105" spans="1:16" x14ac:dyDescent="0.25">
      <c r="A105" s="78">
        <v>186</v>
      </c>
      <c r="B105" s="78">
        <v>559</v>
      </c>
      <c r="C105" s="18"/>
      <c r="D105" s="82" t="s">
        <v>126</v>
      </c>
      <c r="P105">
        <f t="shared" si="3"/>
        <v>0</v>
      </c>
    </row>
    <row r="106" spans="1:16" x14ac:dyDescent="0.25">
      <c r="A106" s="78">
        <v>188</v>
      </c>
      <c r="B106" s="78">
        <v>560</v>
      </c>
      <c r="C106" s="18"/>
      <c r="D106" s="82" t="s">
        <v>127</v>
      </c>
      <c r="I106">
        <v>1</v>
      </c>
      <c r="P106">
        <f t="shared" si="3"/>
        <v>1</v>
      </c>
    </row>
    <row r="107" spans="1:16" x14ac:dyDescent="0.25">
      <c r="A107" s="78">
        <v>683</v>
      </c>
      <c r="B107" s="78">
        <v>620</v>
      </c>
      <c r="C107" s="18"/>
      <c r="D107" s="77" t="s">
        <v>128</v>
      </c>
      <c r="P107">
        <f t="shared" si="3"/>
        <v>0</v>
      </c>
    </row>
    <row r="108" spans="1:16" x14ac:dyDescent="0.25">
      <c r="A108" s="78">
        <v>682</v>
      </c>
      <c r="B108" s="78">
        <v>621</v>
      </c>
      <c r="C108" s="18"/>
      <c r="D108" s="77" t="s">
        <v>129</v>
      </c>
      <c r="P108">
        <f t="shared" si="3"/>
        <v>0</v>
      </c>
    </row>
    <row r="109" spans="1:16" x14ac:dyDescent="0.25">
      <c r="A109" s="78">
        <v>567</v>
      </c>
      <c r="B109" s="78">
        <v>642</v>
      </c>
      <c r="C109" s="18"/>
      <c r="D109" s="77" t="s">
        <v>130</v>
      </c>
      <c r="P109">
        <f t="shared" si="3"/>
        <v>0</v>
      </c>
    </row>
    <row r="110" spans="1:16" x14ac:dyDescent="0.25">
      <c r="A110" s="78">
        <v>568</v>
      </c>
      <c r="B110" s="78">
        <v>643</v>
      </c>
      <c r="C110" s="18"/>
      <c r="D110" s="77" t="s">
        <v>131</v>
      </c>
      <c r="P110">
        <f t="shared" si="3"/>
        <v>0</v>
      </c>
    </row>
    <row r="111" spans="1:16" x14ac:dyDescent="0.25">
      <c r="A111" s="78">
        <v>571</v>
      </c>
      <c r="B111" s="78">
        <v>646</v>
      </c>
      <c r="C111" s="18"/>
      <c r="D111" s="77" t="s">
        <v>132</v>
      </c>
      <c r="P111">
        <f t="shared" si="3"/>
        <v>0</v>
      </c>
    </row>
    <row r="112" spans="1:16" x14ac:dyDescent="0.25">
      <c r="A112" s="78">
        <v>574</v>
      </c>
      <c r="B112" s="78">
        <v>648</v>
      </c>
      <c r="C112" s="18"/>
      <c r="D112" s="77" t="s">
        <v>133</v>
      </c>
      <c r="M112">
        <v>2</v>
      </c>
      <c r="P112">
        <f t="shared" si="3"/>
        <v>2</v>
      </c>
    </row>
    <row r="113" spans="1:16" x14ac:dyDescent="0.25">
      <c r="A113" s="78">
        <v>575</v>
      </c>
      <c r="B113" s="78">
        <v>649</v>
      </c>
      <c r="C113" s="18"/>
      <c r="D113" s="77" t="s">
        <v>134</v>
      </c>
      <c r="E113">
        <v>23</v>
      </c>
      <c r="F113">
        <v>37</v>
      </c>
      <c r="G113">
        <v>12</v>
      </c>
      <c r="H113">
        <v>34</v>
      </c>
      <c r="I113">
        <v>15</v>
      </c>
      <c r="J113">
        <v>22</v>
      </c>
      <c r="K113">
        <v>37</v>
      </c>
      <c r="L113">
        <v>38</v>
      </c>
      <c r="N113">
        <v>1</v>
      </c>
      <c r="O113">
        <v>46</v>
      </c>
      <c r="P113">
        <f t="shared" si="3"/>
        <v>265</v>
      </c>
    </row>
    <row r="114" spans="1:16" x14ac:dyDescent="0.25">
      <c r="A114" s="78">
        <v>578</v>
      </c>
      <c r="B114" s="78">
        <v>652</v>
      </c>
      <c r="C114" s="18"/>
      <c r="D114" s="77" t="s">
        <v>135</v>
      </c>
      <c r="E114">
        <v>5</v>
      </c>
      <c r="F114">
        <v>2</v>
      </c>
      <c r="G114">
        <v>7</v>
      </c>
      <c r="I114">
        <v>1</v>
      </c>
      <c r="J114">
        <v>3</v>
      </c>
      <c r="L114">
        <v>3</v>
      </c>
      <c r="O114">
        <v>4</v>
      </c>
      <c r="P114">
        <f t="shared" si="3"/>
        <v>25</v>
      </c>
    </row>
    <row r="115" spans="1:16" x14ac:dyDescent="0.25">
      <c r="A115" s="78">
        <v>583</v>
      </c>
      <c r="B115" s="78">
        <v>657</v>
      </c>
      <c r="C115" s="18"/>
      <c r="D115" s="77" t="s">
        <v>136</v>
      </c>
      <c r="E115">
        <v>2</v>
      </c>
      <c r="F115">
        <v>46</v>
      </c>
      <c r="G115">
        <v>7</v>
      </c>
      <c r="H115">
        <v>2</v>
      </c>
      <c r="I115">
        <v>2</v>
      </c>
      <c r="J115">
        <v>1</v>
      </c>
      <c r="L115">
        <v>4</v>
      </c>
      <c r="N115">
        <v>17</v>
      </c>
      <c r="P115">
        <f t="shared" si="3"/>
        <v>81</v>
      </c>
    </row>
    <row r="116" spans="1:16" x14ac:dyDescent="0.25">
      <c r="A116" s="78">
        <v>551</v>
      </c>
      <c r="B116" s="78">
        <v>659</v>
      </c>
      <c r="C116" s="18"/>
      <c r="D116" s="77" t="s">
        <v>137</v>
      </c>
      <c r="F116">
        <v>65</v>
      </c>
      <c r="I116">
        <v>11</v>
      </c>
      <c r="J116">
        <v>10</v>
      </c>
      <c r="P116">
        <f t="shared" si="3"/>
        <v>86</v>
      </c>
    </row>
    <row r="117" spans="1:16" x14ac:dyDescent="0.25">
      <c r="A117" s="78">
        <v>584</v>
      </c>
      <c r="B117" s="78">
        <v>676</v>
      </c>
      <c r="C117" s="18"/>
      <c r="D117" s="77" t="s">
        <v>138</v>
      </c>
      <c r="E117">
        <v>13</v>
      </c>
      <c r="G117">
        <v>25</v>
      </c>
      <c r="H117">
        <v>3</v>
      </c>
      <c r="I117">
        <v>13</v>
      </c>
      <c r="J117">
        <v>25</v>
      </c>
      <c r="K117">
        <v>19</v>
      </c>
      <c r="M117">
        <v>6</v>
      </c>
      <c r="N117">
        <v>8</v>
      </c>
      <c r="O117">
        <v>52</v>
      </c>
      <c r="P117">
        <f t="shared" si="3"/>
        <v>164</v>
      </c>
    </row>
    <row r="118" spans="1:16" x14ac:dyDescent="0.25">
      <c r="A118" s="78">
        <v>587</v>
      </c>
      <c r="B118" s="78">
        <v>677</v>
      </c>
      <c r="C118" s="18"/>
      <c r="D118" s="77" t="s">
        <v>139</v>
      </c>
      <c r="H118">
        <v>1</v>
      </c>
      <c r="N118">
        <v>3</v>
      </c>
      <c r="P118">
        <f t="shared" si="3"/>
        <v>4</v>
      </c>
    </row>
    <row r="119" spans="1:16" x14ac:dyDescent="0.25">
      <c r="A119" s="78">
        <v>596</v>
      </c>
      <c r="B119" s="78">
        <v>688</v>
      </c>
      <c r="C119" s="18"/>
      <c r="D119" s="77" t="s">
        <v>140</v>
      </c>
      <c r="P119">
        <f t="shared" si="3"/>
        <v>0</v>
      </c>
    </row>
    <row r="120" spans="1:16" x14ac:dyDescent="0.25">
      <c r="A120" s="78">
        <v>597</v>
      </c>
      <c r="B120" s="78">
        <v>689</v>
      </c>
      <c r="C120" s="18"/>
      <c r="D120" s="77" t="s">
        <v>141</v>
      </c>
      <c r="E120">
        <v>1</v>
      </c>
      <c r="G120">
        <v>7</v>
      </c>
      <c r="H120">
        <v>2</v>
      </c>
      <c r="J120">
        <v>1</v>
      </c>
      <c r="K120">
        <v>1</v>
      </c>
      <c r="O120">
        <v>3</v>
      </c>
      <c r="P120">
        <f t="shared" si="3"/>
        <v>15</v>
      </c>
    </row>
    <row r="121" spans="1:16" x14ac:dyDescent="0.25">
      <c r="A121" s="78">
        <v>598</v>
      </c>
      <c r="B121" s="78">
        <v>690</v>
      </c>
      <c r="C121" s="18"/>
      <c r="D121" s="77" t="s">
        <v>142</v>
      </c>
      <c r="P121">
        <f t="shared" si="3"/>
        <v>0</v>
      </c>
    </row>
    <row r="122" spans="1:16" x14ac:dyDescent="0.25">
      <c r="A122" s="78">
        <v>601</v>
      </c>
      <c r="B122" s="78">
        <v>693</v>
      </c>
      <c r="C122" s="18"/>
      <c r="D122" s="77" t="s">
        <v>143</v>
      </c>
      <c r="E122">
        <v>1</v>
      </c>
      <c r="G122">
        <v>4</v>
      </c>
      <c r="H122">
        <v>1</v>
      </c>
      <c r="J122">
        <v>1</v>
      </c>
      <c r="N122">
        <v>2</v>
      </c>
      <c r="P122">
        <f t="shared" si="3"/>
        <v>9</v>
      </c>
    </row>
    <row r="123" spans="1:16" x14ac:dyDescent="0.25">
      <c r="A123" s="78">
        <v>605</v>
      </c>
      <c r="B123" s="78">
        <v>695</v>
      </c>
      <c r="C123" s="18"/>
      <c r="D123" s="77" t="s">
        <v>144</v>
      </c>
      <c r="G123">
        <v>2</v>
      </c>
      <c r="M123">
        <v>1</v>
      </c>
      <c r="P123">
        <f t="shared" si="3"/>
        <v>3</v>
      </c>
    </row>
    <row r="124" spans="1:16" x14ac:dyDescent="0.25">
      <c r="A124" s="78">
        <v>608</v>
      </c>
      <c r="B124" s="78">
        <v>696</v>
      </c>
      <c r="C124" s="18"/>
      <c r="D124" s="77" t="s">
        <v>145</v>
      </c>
      <c r="P124">
        <f t="shared" si="3"/>
        <v>0</v>
      </c>
    </row>
    <row r="125" spans="1:16" x14ac:dyDescent="0.25">
      <c r="A125" s="78">
        <v>609</v>
      </c>
      <c r="B125" s="78">
        <v>697</v>
      </c>
      <c r="C125" s="18"/>
      <c r="D125" s="77" t="s">
        <v>146</v>
      </c>
      <c r="K125">
        <v>1</v>
      </c>
      <c r="N125">
        <v>2</v>
      </c>
      <c r="P125">
        <f t="shared" si="3"/>
        <v>3</v>
      </c>
    </row>
    <row r="126" spans="1:16" x14ac:dyDescent="0.25">
      <c r="A126" s="78">
        <v>609.5</v>
      </c>
      <c r="B126" s="78">
        <v>698</v>
      </c>
      <c r="C126" s="18"/>
      <c r="D126" s="77" t="s">
        <v>147</v>
      </c>
      <c r="P126">
        <f t="shared" si="3"/>
        <v>0</v>
      </c>
    </row>
    <row r="127" spans="1:16" x14ac:dyDescent="0.25">
      <c r="A127" s="78">
        <v>611</v>
      </c>
      <c r="B127" s="78">
        <v>700</v>
      </c>
      <c r="C127" s="18"/>
      <c r="D127" s="77" t="s">
        <v>148</v>
      </c>
      <c r="F127">
        <v>1</v>
      </c>
      <c r="I127">
        <v>12</v>
      </c>
      <c r="P127">
        <f t="shared" si="3"/>
        <v>13</v>
      </c>
    </row>
    <row r="128" spans="1:16" x14ac:dyDescent="0.25">
      <c r="A128" s="78">
        <v>612</v>
      </c>
      <c r="B128" s="78">
        <v>709</v>
      </c>
      <c r="C128" s="18"/>
      <c r="D128" s="77" t="s">
        <v>149</v>
      </c>
      <c r="G128">
        <v>1</v>
      </c>
      <c r="N128">
        <v>7</v>
      </c>
      <c r="P128">
        <f t="shared" si="3"/>
        <v>8</v>
      </c>
    </row>
    <row r="129" spans="1:16" x14ac:dyDescent="0.25">
      <c r="A129" s="78">
        <v>618</v>
      </c>
      <c r="B129" s="78">
        <v>711</v>
      </c>
      <c r="C129" s="18"/>
      <c r="D129" s="77" t="s">
        <v>150</v>
      </c>
      <c r="N129">
        <v>2</v>
      </c>
      <c r="P129">
        <f t="shared" si="3"/>
        <v>2</v>
      </c>
    </row>
    <row r="130" spans="1:16" x14ac:dyDescent="0.25">
      <c r="A130" s="78">
        <v>619</v>
      </c>
      <c r="B130" s="78">
        <v>712</v>
      </c>
      <c r="C130" s="18"/>
      <c r="D130" s="77" t="s">
        <v>151</v>
      </c>
      <c r="K130">
        <v>1</v>
      </c>
      <c r="P130">
        <f t="shared" ref="P130:P161" si="4">SUM(E130:O130)</f>
        <v>1</v>
      </c>
    </row>
    <row r="131" spans="1:16" x14ac:dyDescent="0.25">
      <c r="A131" s="78">
        <v>635</v>
      </c>
      <c r="B131" s="78">
        <v>741</v>
      </c>
      <c r="C131" s="18"/>
      <c r="D131" s="77" t="s">
        <v>152</v>
      </c>
      <c r="P131">
        <f t="shared" si="4"/>
        <v>0</v>
      </c>
    </row>
    <row r="132" spans="1:16" x14ac:dyDescent="0.25">
      <c r="A132" s="78">
        <v>637</v>
      </c>
      <c r="B132" s="78">
        <v>743</v>
      </c>
      <c r="C132" s="18"/>
      <c r="D132" s="77" t="s">
        <v>153</v>
      </c>
      <c r="P132">
        <f t="shared" si="4"/>
        <v>0</v>
      </c>
    </row>
    <row r="133" spans="1:16" x14ac:dyDescent="0.25">
      <c r="A133" s="78">
        <v>638</v>
      </c>
      <c r="B133" s="78">
        <v>744</v>
      </c>
      <c r="C133" s="18"/>
      <c r="D133" s="77" t="s">
        <v>154</v>
      </c>
      <c r="G133" s="73">
        <v>9</v>
      </c>
      <c r="K133">
        <v>8</v>
      </c>
      <c r="M133">
        <v>4</v>
      </c>
      <c r="N133">
        <v>13</v>
      </c>
      <c r="P133">
        <f t="shared" si="4"/>
        <v>34</v>
      </c>
    </row>
    <row r="134" spans="1:16" x14ac:dyDescent="0.25">
      <c r="A134" s="78">
        <v>642</v>
      </c>
      <c r="B134" s="78">
        <v>752</v>
      </c>
      <c r="C134" s="18"/>
      <c r="D134" s="77" t="s">
        <v>155</v>
      </c>
      <c r="P134">
        <f t="shared" si="4"/>
        <v>0</v>
      </c>
    </row>
    <row r="135" spans="1:16" x14ac:dyDescent="0.25">
      <c r="A135" s="78">
        <v>650</v>
      </c>
      <c r="B135" s="78">
        <v>763</v>
      </c>
      <c r="C135" s="18"/>
      <c r="D135" s="77" t="s">
        <v>156</v>
      </c>
      <c r="E135">
        <v>46</v>
      </c>
      <c r="G135">
        <v>45</v>
      </c>
      <c r="H135">
        <v>6</v>
      </c>
      <c r="J135">
        <v>6</v>
      </c>
      <c r="K135">
        <v>284</v>
      </c>
      <c r="M135">
        <v>4</v>
      </c>
      <c r="N135">
        <v>18</v>
      </c>
      <c r="O135">
        <v>48</v>
      </c>
      <c r="P135">
        <f t="shared" si="4"/>
        <v>457</v>
      </c>
    </row>
    <row r="136" spans="1:16" x14ac:dyDescent="0.25">
      <c r="A136" s="78">
        <v>652</v>
      </c>
      <c r="B136" s="78">
        <v>765</v>
      </c>
      <c r="C136" s="18"/>
      <c r="D136" s="77" t="s">
        <v>157</v>
      </c>
      <c r="P136">
        <f t="shared" si="4"/>
        <v>0</v>
      </c>
    </row>
    <row r="137" spans="1:16" x14ac:dyDescent="0.25">
      <c r="A137" s="78">
        <v>656</v>
      </c>
      <c r="B137" s="78">
        <v>778</v>
      </c>
      <c r="C137" s="18"/>
      <c r="D137" s="77" t="s">
        <v>158</v>
      </c>
      <c r="P137">
        <f t="shared" si="4"/>
        <v>0</v>
      </c>
    </row>
    <row r="138" spans="1:16" x14ac:dyDescent="0.25">
      <c r="A138" s="78">
        <v>684</v>
      </c>
      <c r="B138" s="78">
        <v>779</v>
      </c>
      <c r="C138" s="18"/>
      <c r="D138" s="77" t="s">
        <v>159</v>
      </c>
      <c r="E138">
        <v>167</v>
      </c>
      <c r="F138">
        <v>1250</v>
      </c>
      <c r="G138">
        <v>95</v>
      </c>
      <c r="H138">
        <v>258</v>
      </c>
      <c r="I138">
        <v>6200</v>
      </c>
      <c r="J138">
        <v>44360</v>
      </c>
      <c r="K138">
        <v>118</v>
      </c>
      <c r="L138">
        <v>562</v>
      </c>
      <c r="N138">
        <v>6</v>
      </c>
      <c r="O138">
        <v>111</v>
      </c>
      <c r="P138">
        <f t="shared" si="4"/>
        <v>53127</v>
      </c>
    </row>
    <row r="139" spans="1:16" x14ac:dyDescent="0.25">
      <c r="A139" s="78">
        <v>675</v>
      </c>
      <c r="B139" s="78">
        <v>790</v>
      </c>
      <c r="C139" s="18"/>
      <c r="D139" s="77" t="s">
        <v>160</v>
      </c>
      <c r="F139">
        <v>4</v>
      </c>
      <c r="P139">
        <f t="shared" si="4"/>
        <v>4</v>
      </c>
    </row>
    <row r="140" spans="1:16" x14ac:dyDescent="0.25">
      <c r="A140" s="78">
        <v>678</v>
      </c>
      <c r="B140" s="78">
        <v>792</v>
      </c>
      <c r="C140" s="18"/>
      <c r="D140" s="77" t="s">
        <v>161</v>
      </c>
      <c r="P140">
        <f t="shared" si="4"/>
        <v>0</v>
      </c>
    </row>
    <row r="141" spans="1:16" x14ac:dyDescent="0.25">
      <c r="A141" s="78">
        <v>679</v>
      </c>
      <c r="B141" s="78">
        <v>793</v>
      </c>
      <c r="C141" s="18"/>
      <c r="D141" s="77" t="s">
        <v>162</v>
      </c>
      <c r="E141">
        <v>13</v>
      </c>
      <c r="G141">
        <v>15</v>
      </c>
      <c r="P141">
        <f t="shared" si="4"/>
        <v>28</v>
      </c>
    </row>
    <row r="142" spans="1:16" x14ac:dyDescent="0.25">
      <c r="A142" s="78">
        <v>823</v>
      </c>
      <c r="B142" s="78">
        <v>797</v>
      </c>
      <c r="C142" s="18"/>
      <c r="D142" s="77" t="s">
        <v>163</v>
      </c>
      <c r="P142">
        <f t="shared" si="4"/>
        <v>0</v>
      </c>
    </row>
    <row r="143" spans="1:16" x14ac:dyDescent="0.25">
      <c r="A143" s="78">
        <v>832</v>
      </c>
      <c r="B143" s="78">
        <v>801</v>
      </c>
      <c r="C143" s="18"/>
      <c r="D143" s="77" t="s">
        <v>164</v>
      </c>
      <c r="P143">
        <f t="shared" si="4"/>
        <v>0</v>
      </c>
    </row>
    <row r="144" spans="1:16" x14ac:dyDescent="0.25">
      <c r="A144" s="78">
        <v>740</v>
      </c>
      <c r="B144" s="78">
        <v>806</v>
      </c>
      <c r="C144" s="18"/>
      <c r="D144" s="77" t="s">
        <v>165</v>
      </c>
      <c r="P144">
        <f t="shared" si="4"/>
        <v>0</v>
      </c>
    </row>
    <row r="145" spans="1:16" x14ac:dyDescent="0.25">
      <c r="A145" s="78">
        <v>734</v>
      </c>
      <c r="B145" s="78">
        <v>810</v>
      </c>
      <c r="C145" s="18"/>
      <c r="D145" s="77" t="s">
        <v>166</v>
      </c>
      <c r="P145">
        <f t="shared" si="4"/>
        <v>0</v>
      </c>
    </row>
    <row r="146" spans="1:16" x14ac:dyDescent="0.25">
      <c r="A146" s="78">
        <v>718</v>
      </c>
      <c r="B146" s="78">
        <v>842</v>
      </c>
      <c r="C146" s="18"/>
      <c r="D146" s="77" t="s">
        <v>167</v>
      </c>
      <c r="P146">
        <f t="shared" si="4"/>
        <v>0</v>
      </c>
    </row>
    <row r="147" spans="1:16" x14ac:dyDescent="0.25">
      <c r="A147" s="78">
        <v>720</v>
      </c>
      <c r="B147" s="78">
        <v>847</v>
      </c>
      <c r="C147" s="18"/>
      <c r="D147" s="78" t="s">
        <v>168</v>
      </c>
      <c r="P147">
        <f t="shared" si="4"/>
        <v>0</v>
      </c>
    </row>
    <row r="148" spans="1:16" x14ac:dyDescent="0.25">
      <c r="A148" s="78">
        <v>725</v>
      </c>
      <c r="B148" s="78">
        <v>852</v>
      </c>
      <c r="C148" s="18"/>
      <c r="D148" s="78" t="s">
        <v>169</v>
      </c>
      <c r="P148">
        <f t="shared" si="4"/>
        <v>0</v>
      </c>
    </row>
    <row r="149" spans="1:16" x14ac:dyDescent="0.25">
      <c r="A149" s="78">
        <v>780</v>
      </c>
      <c r="B149" s="78">
        <v>866</v>
      </c>
      <c r="C149" s="18"/>
      <c r="D149" s="77" t="s">
        <v>170</v>
      </c>
      <c r="P149">
        <f t="shared" si="4"/>
        <v>0</v>
      </c>
    </row>
    <row r="150" spans="1:16" x14ac:dyDescent="0.25">
      <c r="A150" s="78">
        <v>781</v>
      </c>
      <c r="B150" s="78">
        <v>867</v>
      </c>
      <c r="C150" s="18"/>
      <c r="D150" s="77" t="s">
        <v>171</v>
      </c>
      <c r="E150">
        <v>1</v>
      </c>
      <c r="G150">
        <v>3</v>
      </c>
      <c r="H150">
        <v>4</v>
      </c>
      <c r="I150">
        <v>3</v>
      </c>
      <c r="J150">
        <v>1</v>
      </c>
      <c r="K150">
        <v>2</v>
      </c>
      <c r="O150">
        <v>5</v>
      </c>
      <c r="P150">
        <f t="shared" si="4"/>
        <v>19</v>
      </c>
    </row>
    <row r="151" spans="1:16" x14ac:dyDescent="0.25">
      <c r="A151" s="78">
        <v>793</v>
      </c>
      <c r="B151" s="78">
        <v>877</v>
      </c>
      <c r="C151" s="18"/>
      <c r="D151" s="77" t="s">
        <v>172</v>
      </c>
      <c r="F151">
        <v>5</v>
      </c>
      <c r="I151">
        <v>6</v>
      </c>
      <c r="J151">
        <v>8</v>
      </c>
      <c r="P151">
        <f t="shared" si="4"/>
        <v>19</v>
      </c>
    </row>
    <row r="152" spans="1:16" x14ac:dyDescent="0.25">
      <c r="A152" s="78">
        <v>794</v>
      </c>
      <c r="B152" s="78">
        <v>878</v>
      </c>
      <c r="C152" s="18"/>
      <c r="D152" s="77" t="s">
        <v>173</v>
      </c>
      <c r="P152">
        <f t="shared" si="4"/>
        <v>0</v>
      </c>
    </row>
    <row r="153" spans="1:16" x14ac:dyDescent="0.25">
      <c r="A153" s="78">
        <v>799</v>
      </c>
      <c r="B153" s="78">
        <v>884</v>
      </c>
      <c r="C153" s="18"/>
      <c r="D153" s="77" t="s">
        <v>174</v>
      </c>
      <c r="P153">
        <f t="shared" si="4"/>
        <v>0</v>
      </c>
    </row>
    <row r="154" spans="1:16" x14ac:dyDescent="0.25">
      <c r="A154" s="78">
        <v>800</v>
      </c>
      <c r="B154" s="78">
        <v>885</v>
      </c>
      <c r="C154" s="18"/>
      <c r="D154" s="77" t="s">
        <v>175</v>
      </c>
      <c r="P154">
        <f t="shared" si="4"/>
        <v>0</v>
      </c>
    </row>
    <row r="155" spans="1:16" x14ac:dyDescent="0.25">
      <c r="A155" s="78">
        <v>805</v>
      </c>
      <c r="B155" s="78">
        <v>891</v>
      </c>
      <c r="C155" s="18"/>
      <c r="D155" s="77" t="s">
        <v>176</v>
      </c>
      <c r="P155">
        <f t="shared" si="4"/>
        <v>0</v>
      </c>
    </row>
    <row r="156" spans="1:16" x14ac:dyDescent="0.25">
      <c r="A156" s="78">
        <v>812</v>
      </c>
      <c r="B156" s="78">
        <v>899</v>
      </c>
      <c r="C156" s="18"/>
      <c r="D156" s="77" t="s">
        <v>177</v>
      </c>
      <c r="P156">
        <f t="shared" si="4"/>
        <v>0</v>
      </c>
    </row>
    <row r="157" spans="1:16" x14ac:dyDescent="0.25">
      <c r="A157" s="78">
        <v>813</v>
      </c>
      <c r="B157" s="78">
        <v>900</v>
      </c>
      <c r="C157" s="18"/>
      <c r="D157" s="77" t="s">
        <v>178</v>
      </c>
      <c r="F157">
        <v>6</v>
      </c>
      <c r="G157">
        <v>1</v>
      </c>
      <c r="I157">
        <v>29</v>
      </c>
      <c r="J157">
        <v>1</v>
      </c>
      <c r="K157">
        <v>2</v>
      </c>
      <c r="L157">
        <v>5</v>
      </c>
      <c r="N157">
        <v>6</v>
      </c>
      <c r="P157">
        <f t="shared" si="4"/>
        <v>50</v>
      </c>
    </row>
    <row r="158" spans="1:16" x14ac:dyDescent="0.25">
      <c r="A158" s="78">
        <v>814</v>
      </c>
      <c r="B158" s="78">
        <v>901</v>
      </c>
      <c r="C158" s="18"/>
      <c r="D158" s="77" t="s">
        <v>179</v>
      </c>
      <c r="I158">
        <v>1</v>
      </c>
      <c r="P158">
        <f t="shared" si="4"/>
        <v>1</v>
      </c>
    </row>
    <row r="159" spans="1:16" x14ac:dyDescent="0.25">
      <c r="A159" s="78">
        <v>815</v>
      </c>
      <c r="B159" s="78">
        <v>902</v>
      </c>
      <c r="C159" s="18"/>
      <c r="D159" s="77" t="s">
        <v>180</v>
      </c>
      <c r="P159">
        <f t="shared" si="4"/>
        <v>0</v>
      </c>
    </row>
    <row r="160" spans="1:16" x14ac:dyDescent="0.25">
      <c r="A160" s="78">
        <v>816</v>
      </c>
      <c r="B160" s="78">
        <v>903</v>
      </c>
      <c r="C160" s="18"/>
      <c r="D160" s="77" t="s">
        <v>181</v>
      </c>
      <c r="P160">
        <f t="shared" si="4"/>
        <v>0</v>
      </c>
    </row>
    <row r="161" spans="1:16" x14ac:dyDescent="0.25">
      <c r="A161" s="78">
        <v>819</v>
      </c>
      <c r="B161" s="78">
        <v>904</v>
      </c>
      <c r="C161" s="18"/>
      <c r="D161" s="77" t="s">
        <v>182</v>
      </c>
      <c r="P161">
        <f t="shared" si="4"/>
        <v>0</v>
      </c>
    </row>
    <row r="162" spans="1:16" x14ac:dyDescent="0.25">
      <c r="A162" s="78">
        <v>818</v>
      </c>
      <c r="B162" s="78">
        <v>905</v>
      </c>
      <c r="C162" s="18"/>
      <c r="D162" s="77" t="s">
        <v>183</v>
      </c>
      <c r="F162">
        <v>7</v>
      </c>
      <c r="G162">
        <v>6</v>
      </c>
      <c r="H162">
        <v>1</v>
      </c>
      <c r="I162">
        <v>24</v>
      </c>
      <c r="J162">
        <v>10</v>
      </c>
      <c r="K162">
        <v>1</v>
      </c>
      <c r="L162">
        <v>0</v>
      </c>
      <c r="P162">
        <f t="shared" ref="P162:P193" si="5">SUM(E162:O162)</f>
        <v>49</v>
      </c>
    </row>
    <row r="163" spans="1:16" x14ac:dyDescent="0.25">
      <c r="A163" s="78">
        <v>817</v>
      </c>
      <c r="B163" s="78">
        <v>906</v>
      </c>
      <c r="C163" s="18"/>
      <c r="D163" s="77" t="s">
        <v>184</v>
      </c>
      <c r="P163">
        <f t="shared" si="5"/>
        <v>0</v>
      </c>
    </row>
    <row r="164" spans="1:16" x14ac:dyDescent="0.25">
      <c r="A164" s="78">
        <v>820</v>
      </c>
      <c r="B164" s="78">
        <v>907</v>
      </c>
      <c r="C164" s="18"/>
      <c r="D164" s="77" t="s">
        <v>185</v>
      </c>
      <c r="E164">
        <v>6</v>
      </c>
      <c r="F164">
        <v>3</v>
      </c>
      <c r="G164">
        <v>70</v>
      </c>
      <c r="H164">
        <v>20</v>
      </c>
      <c r="I164">
        <v>11</v>
      </c>
      <c r="J164">
        <v>43</v>
      </c>
      <c r="K164">
        <v>68</v>
      </c>
      <c r="L164">
        <v>55</v>
      </c>
      <c r="N164">
        <v>3</v>
      </c>
      <c r="O164">
        <v>130</v>
      </c>
      <c r="P164">
        <f t="shared" si="5"/>
        <v>409</v>
      </c>
    </row>
    <row r="165" spans="1:16" x14ac:dyDescent="0.25">
      <c r="A165" s="78">
        <v>820.20001220703102</v>
      </c>
      <c r="B165" s="78">
        <v>907</v>
      </c>
      <c r="C165" s="18"/>
      <c r="D165" s="77" t="s">
        <v>186</v>
      </c>
      <c r="E165">
        <v>2</v>
      </c>
      <c r="G165">
        <v>1</v>
      </c>
      <c r="H165">
        <v>1</v>
      </c>
      <c r="K165">
        <v>3</v>
      </c>
      <c r="P165">
        <f t="shared" si="5"/>
        <v>7</v>
      </c>
    </row>
    <row r="166" spans="1:16" x14ac:dyDescent="0.25">
      <c r="A166" s="78">
        <v>820.40002441406295</v>
      </c>
      <c r="B166" s="78">
        <v>907</v>
      </c>
      <c r="C166" s="18"/>
      <c r="D166" s="77" t="s">
        <v>187</v>
      </c>
      <c r="P166">
        <f t="shared" si="5"/>
        <v>0</v>
      </c>
    </row>
    <row r="167" spans="1:16" x14ac:dyDescent="0.25">
      <c r="A167" s="78">
        <v>820.59997558593795</v>
      </c>
      <c r="B167" s="78">
        <v>907</v>
      </c>
      <c r="C167" s="18"/>
      <c r="D167" s="77" t="s">
        <v>188</v>
      </c>
      <c r="G167">
        <v>5</v>
      </c>
      <c r="H167">
        <v>1</v>
      </c>
      <c r="K167">
        <v>16</v>
      </c>
      <c r="P167">
        <f t="shared" si="5"/>
        <v>22</v>
      </c>
    </row>
    <row r="168" spans="1:16" x14ac:dyDescent="0.25">
      <c r="A168" s="78">
        <v>835</v>
      </c>
      <c r="B168" s="78">
        <v>937</v>
      </c>
      <c r="C168" s="18"/>
      <c r="D168" s="77" t="s">
        <v>189</v>
      </c>
      <c r="F168">
        <v>26</v>
      </c>
      <c r="H168">
        <v>10</v>
      </c>
      <c r="I168">
        <v>16</v>
      </c>
      <c r="J168">
        <v>2</v>
      </c>
      <c r="K168">
        <v>47</v>
      </c>
      <c r="P168">
        <f t="shared" si="5"/>
        <v>101</v>
      </c>
    </row>
    <row r="169" spans="1:16" x14ac:dyDescent="0.25">
      <c r="A169" s="78">
        <v>839</v>
      </c>
      <c r="B169" s="78">
        <v>941</v>
      </c>
      <c r="C169" s="18"/>
      <c r="D169" s="77" t="s">
        <v>190</v>
      </c>
      <c r="I169">
        <v>33</v>
      </c>
      <c r="L169">
        <v>1</v>
      </c>
      <c r="P169">
        <f t="shared" si="5"/>
        <v>34</v>
      </c>
    </row>
    <row r="170" spans="1:16" x14ac:dyDescent="0.25">
      <c r="A170" s="78">
        <v>840</v>
      </c>
      <c r="B170" s="78">
        <v>942</v>
      </c>
      <c r="C170" s="18"/>
      <c r="D170" s="77" t="s">
        <v>191</v>
      </c>
      <c r="P170">
        <f t="shared" si="5"/>
        <v>0</v>
      </c>
    </row>
    <row r="171" spans="1:16" x14ac:dyDescent="0.25">
      <c r="A171" s="78">
        <v>841</v>
      </c>
      <c r="B171" s="78">
        <v>943</v>
      </c>
      <c r="C171" s="18"/>
      <c r="D171" s="77" t="s">
        <v>192</v>
      </c>
      <c r="P171">
        <f t="shared" si="5"/>
        <v>0</v>
      </c>
    </row>
    <row r="172" spans="1:16" x14ac:dyDescent="0.25">
      <c r="A172" s="78">
        <v>842</v>
      </c>
      <c r="B172" s="78">
        <v>944</v>
      </c>
      <c r="C172" s="18"/>
      <c r="D172" s="77" t="s">
        <v>193</v>
      </c>
      <c r="F172">
        <v>155</v>
      </c>
      <c r="I172">
        <v>8</v>
      </c>
      <c r="P172">
        <f t="shared" si="5"/>
        <v>163</v>
      </c>
    </row>
    <row r="173" spans="1:16" x14ac:dyDescent="0.25">
      <c r="A173" s="78">
        <v>847</v>
      </c>
      <c r="B173" s="78">
        <v>950</v>
      </c>
      <c r="C173" s="18"/>
      <c r="D173" s="77" t="s">
        <v>194</v>
      </c>
      <c r="P173">
        <f t="shared" si="5"/>
        <v>0</v>
      </c>
    </row>
    <row r="174" spans="1:16" x14ac:dyDescent="0.25">
      <c r="A174" s="78">
        <v>857</v>
      </c>
      <c r="B174" s="78">
        <v>962</v>
      </c>
      <c r="C174" s="18"/>
      <c r="D174" s="77" t="s">
        <v>195</v>
      </c>
      <c r="P174">
        <f t="shared" si="5"/>
        <v>0</v>
      </c>
    </row>
    <row r="175" spans="1:16" x14ac:dyDescent="0.25">
      <c r="A175" s="78">
        <v>858</v>
      </c>
      <c r="B175" s="78">
        <v>964</v>
      </c>
      <c r="C175" s="18"/>
      <c r="D175" s="77" t="s">
        <v>196</v>
      </c>
      <c r="P175">
        <f t="shared" si="5"/>
        <v>0</v>
      </c>
    </row>
    <row r="176" spans="1:16" x14ac:dyDescent="0.25">
      <c r="A176" s="78">
        <v>861</v>
      </c>
      <c r="B176" s="78">
        <v>967</v>
      </c>
      <c r="C176" s="18"/>
      <c r="D176" s="77" t="s">
        <v>197</v>
      </c>
      <c r="P176">
        <f t="shared" si="5"/>
        <v>0</v>
      </c>
    </row>
    <row r="177" spans="1:20" x14ac:dyDescent="0.25">
      <c r="A177" s="78">
        <v>865</v>
      </c>
      <c r="B177" s="78">
        <v>970</v>
      </c>
      <c r="C177" s="18"/>
      <c r="D177" s="77" t="s">
        <v>198</v>
      </c>
      <c r="E177">
        <v>22</v>
      </c>
      <c r="F177">
        <v>2</v>
      </c>
      <c r="G177">
        <v>35</v>
      </c>
      <c r="H177">
        <v>20</v>
      </c>
      <c r="I177">
        <v>15</v>
      </c>
      <c r="J177">
        <v>39</v>
      </c>
      <c r="K177">
        <v>189</v>
      </c>
      <c r="L177">
        <v>2</v>
      </c>
      <c r="N177">
        <v>17</v>
      </c>
      <c r="O177">
        <v>154</v>
      </c>
      <c r="P177">
        <f t="shared" si="5"/>
        <v>495</v>
      </c>
    </row>
    <row r="178" spans="1:20" x14ac:dyDescent="0.25">
      <c r="A178" s="78">
        <v>864</v>
      </c>
      <c r="B178" s="78">
        <v>972</v>
      </c>
      <c r="C178" s="18"/>
      <c r="D178" s="77" t="s">
        <v>199</v>
      </c>
      <c r="P178">
        <f t="shared" si="5"/>
        <v>0</v>
      </c>
      <c r="T178" t="s">
        <v>1204</v>
      </c>
    </row>
    <row r="179" spans="1:20" x14ac:dyDescent="0.25">
      <c r="A179" s="78">
        <v>866</v>
      </c>
      <c r="B179" s="78">
        <v>973</v>
      </c>
      <c r="C179" s="18"/>
      <c r="D179" s="77" t="s">
        <v>200</v>
      </c>
      <c r="P179">
        <f t="shared" si="5"/>
        <v>0</v>
      </c>
    </row>
    <row r="180" spans="1:20" x14ac:dyDescent="0.25">
      <c r="A180" s="78">
        <v>867</v>
      </c>
      <c r="B180" s="78">
        <v>974</v>
      </c>
      <c r="C180" s="18"/>
      <c r="D180" s="77" t="s">
        <v>201</v>
      </c>
      <c r="P180">
        <f t="shared" si="5"/>
        <v>0</v>
      </c>
    </row>
    <row r="181" spans="1:20" x14ac:dyDescent="0.25">
      <c r="A181" s="78">
        <v>868</v>
      </c>
      <c r="B181" s="78">
        <v>975</v>
      </c>
      <c r="C181" s="18"/>
      <c r="D181" s="77" t="s">
        <v>202</v>
      </c>
      <c r="P181">
        <f t="shared" si="5"/>
        <v>0</v>
      </c>
    </row>
    <row r="182" spans="1:20" x14ac:dyDescent="0.25">
      <c r="A182" s="78">
        <v>870</v>
      </c>
      <c r="B182" s="78">
        <v>978</v>
      </c>
      <c r="C182" s="18"/>
      <c r="D182" s="77" t="s">
        <v>203</v>
      </c>
      <c r="N182">
        <v>8</v>
      </c>
      <c r="O182">
        <v>30</v>
      </c>
      <c r="P182">
        <f t="shared" si="5"/>
        <v>38</v>
      </c>
    </row>
    <row r="183" spans="1:20" x14ac:dyDescent="0.25">
      <c r="A183" s="78">
        <v>871</v>
      </c>
      <c r="B183" s="78">
        <v>979</v>
      </c>
      <c r="C183" s="18"/>
      <c r="D183" s="77" t="s">
        <v>204</v>
      </c>
      <c r="H183">
        <v>4</v>
      </c>
      <c r="J183">
        <v>6</v>
      </c>
      <c r="K183">
        <v>5</v>
      </c>
      <c r="O183">
        <v>37</v>
      </c>
      <c r="P183">
        <f t="shared" si="5"/>
        <v>52</v>
      </c>
    </row>
    <row r="184" spans="1:20" x14ac:dyDescent="0.25">
      <c r="A184" s="78">
        <v>873</v>
      </c>
      <c r="B184" s="78">
        <v>981</v>
      </c>
      <c r="C184" s="18"/>
      <c r="D184" s="77" t="s">
        <v>205</v>
      </c>
      <c r="E184">
        <v>14</v>
      </c>
      <c r="F184">
        <v>4</v>
      </c>
      <c r="G184">
        <v>15</v>
      </c>
      <c r="H184">
        <v>3</v>
      </c>
      <c r="I184">
        <v>2</v>
      </c>
      <c r="J184">
        <v>10</v>
      </c>
      <c r="K184">
        <v>65</v>
      </c>
      <c r="N184">
        <v>3</v>
      </c>
      <c r="O184">
        <v>39</v>
      </c>
      <c r="P184">
        <f t="shared" si="5"/>
        <v>155</v>
      </c>
    </row>
    <row r="185" spans="1:20" x14ac:dyDescent="0.25">
      <c r="A185" s="78">
        <v>877</v>
      </c>
      <c r="B185" s="78">
        <v>983</v>
      </c>
      <c r="C185" s="18"/>
      <c r="D185" s="77" t="s">
        <v>206</v>
      </c>
      <c r="P185">
        <f t="shared" si="5"/>
        <v>0</v>
      </c>
    </row>
    <row r="186" spans="1:20" x14ac:dyDescent="0.25">
      <c r="A186" s="78">
        <v>879</v>
      </c>
      <c r="B186" s="78">
        <v>985</v>
      </c>
      <c r="C186" s="18"/>
      <c r="D186" s="77" t="s">
        <v>207</v>
      </c>
      <c r="E186">
        <v>1</v>
      </c>
      <c r="F186">
        <v>102</v>
      </c>
      <c r="H186">
        <v>20</v>
      </c>
      <c r="I186">
        <v>2600</v>
      </c>
      <c r="J186">
        <v>103</v>
      </c>
      <c r="K186">
        <v>13</v>
      </c>
      <c r="L186">
        <v>230</v>
      </c>
      <c r="O186">
        <v>41</v>
      </c>
      <c r="P186">
        <f t="shared" si="5"/>
        <v>3110</v>
      </c>
    </row>
    <row r="187" spans="1:20" x14ac:dyDescent="0.25">
      <c r="C187" s="18"/>
      <c r="D187" s="51" t="s">
        <v>212</v>
      </c>
      <c r="H187">
        <v>14</v>
      </c>
      <c r="P187">
        <v>14</v>
      </c>
    </row>
    <row r="188" spans="1:20" x14ac:dyDescent="0.25">
      <c r="C188" s="18"/>
    </row>
    <row r="189" spans="1:20" x14ac:dyDescent="0.25">
      <c r="C189" s="18"/>
    </row>
    <row r="190" spans="1:20" x14ac:dyDescent="0.25">
      <c r="C190" s="48"/>
    </row>
    <row r="191" spans="1:20" x14ac:dyDescent="0.25">
      <c r="C191" s="48"/>
    </row>
    <row r="192" spans="1:20" x14ac:dyDescent="0.25">
      <c r="C192" s="50"/>
    </row>
    <row r="196" spans="3:3" x14ac:dyDescent="0.25">
      <c r="C196" s="9"/>
    </row>
    <row r="197" spans="3:3" x14ac:dyDescent="0.25">
      <c r="C197" s="9"/>
    </row>
    <row r="198" spans="3:3" x14ac:dyDescent="0.25">
      <c r="C198" s="9"/>
    </row>
    <row r="199" spans="3:3" x14ac:dyDescent="0.25">
      <c r="C199" s="9"/>
    </row>
    <row r="200" spans="3:3" x14ac:dyDescent="0.25">
      <c r="C200" s="9"/>
    </row>
    <row r="201" spans="3:3" x14ac:dyDescent="0.25">
      <c r="C201" s="9"/>
    </row>
    <row r="202" spans="3:3" x14ac:dyDescent="0.25">
      <c r="C202" s="9"/>
    </row>
    <row r="203" spans="3:3" x14ac:dyDescent="0.25">
      <c r="C203" s="9"/>
    </row>
    <row r="204" spans="3:3" x14ac:dyDescent="0.25">
      <c r="C204" s="9"/>
    </row>
    <row r="205" spans="3:3" x14ac:dyDescent="0.25">
      <c r="C205" s="9"/>
    </row>
    <row r="206" spans="3:3" x14ac:dyDescent="0.25">
      <c r="C206" s="9"/>
    </row>
    <row r="207" spans="3:3" x14ac:dyDescent="0.25">
      <c r="C207" s="9"/>
    </row>
    <row r="208" spans="3:3" x14ac:dyDescent="0.25">
      <c r="C208" s="9"/>
    </row>
    <row r="209" spans="3:3" x14ac:dyDescent="0.25">
      <c r="C209" s="9"/>
    </row>
    <row r="210" spans="3:3" x14ac:dyDescent="0.25">
      <c r="C210" s="9"/>
    </row>
    <row r="211" spans="3:3" x14ac:dyDescent="0.25">
      <c r="C211" s="9"/>
    </row>
    <row r="212" spans="3:3" x14ac:dyDescent="0.25">
      <c r="C212" s="9"/>
    </row>
    <row r="213" spans="3:3" x14ac:dyDescent="0.25">
      <c r="C213" s="9"/>
    </row>
    <row r="214" spans="3:3" x14ac:dyDescent="0.25">
      <c r="C214" s="9"/>
    </row>
    <row r="215" spans="3:3" x14ac:dyDescent="0.25">
      <c r="C215" s="9"/>
    </row>
    <row r="216" spans="3:3" x14ac:dyDescent="0.25">
      <c r="C216" s="9"/>
    </row>
    <row r="217" spans="3:3" x14ac:dyDescent="0.25">
      <c r="C217" s="9"/>
    </row>
    <row r="218" spans="3:3" x14ac:dyDescent="0.25">
      <c r="C218" s="9"/>
    </row>
    <row r="219" spans="3:3" x14ac:dyDescent="0.25">
      <c r="C219" s="9"/>
    </row>
    <row r="220" spans="3:3" x14ac:dyDescent="0.25">
      <c r="C220" s="9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3"/>
  <sheetViews>
    <sheetView zoomScaleNormal="100" workbookViewId="0">
      <selection activeCell="E17" activeCellId="1" sqref="A202:XFD202 E17"/>
    </sheetView>
  </sheetViews>
  <sheetFormatPr defaultColWidth="8.5546875" defaultRowHeight="13.2" x14ac:dyDescent="0.25"/>
  <cols>
    <col min="1" max="1" width="6.33203125" customWidth="1"/>
    <col min="2" max="2" width="5.33203125" customWidth="1"/>
    <col min="3" max="3" width="11.109375" customWidth="1"/>
    <col min="4" max="4" width="5.77734375" customWidth="1"/>
    <col min="5" max="5" width="6" customWidth="1"/>
    <col min="6" max="6" width="12.109375" customWidth="1"/>
    <col min="7" max="7" width="13.109375" customWidth="1"/>
    <col min="9" max="10" width="8.33203125" customWidth="1"/>
    <col min="12" max="12" width="7.33203125" customWidth="1"/>
    <col min="13" max="14" width="6.33203125" customWidth="1"/>
  </cols>
  <sheetData>
    <row r="1" spans="1:14" ht="52.8" x14ac:dyDescent="0.25">
      <c r="A1" s="84" t="s">
        <v>1205</v>
      </c>
      <c r="B1" s="84" t="s">
        <v>1206</v>
      </c>
      <c r="C1" s="84" t="s">
        <v>1207</v>
      </c>
      <c r="D1" s="84" t="s">
        <v>1208</v>
      </c>
      <c r="E1" s="84" t="s">
        <v>1209</v>
      </c>
      <c r="F1" s="84" t="s">
        <v>1210</v>
      </c>
      <c r="G1" s="85" t="s">
        <v>1211</v>
      </c>
      <c r="H1" s="85" t="s">
        <v>1212</v>
      </c>
      <c r="I1" s="85" t="s">
        <v>1213</v>
      </c>
      <c r="J1" s="85" t="s">
        <v>1214</v>
      </c>
      <c r="K1" s="85" t="s">
        <v>1215</v>
      </c>
      <c r="L1" s="85" t="s">
        <v>1216</v>
      </c>
      <c r="M1" s="84" t="s">
        <v>1217</v>
      </c>
      <c r="N1" s="84" t="s">
        <v>1218</v>
      </c>
    </row>
    <row r="2" spans="1:14" x14ac:dyDescent="0.25">
      <c r="A2">
        <v>1</v>
      </c>
      <c r="B2">
        <v>1</v>
      </c>
      <c r="C2" s="86">
        <v>2.5</v>
      </c>
      <c r="D2" s="86">
        <v>1.5</v>
      </c>
      <c r="E2" s="86">
        <v>3</v>
      </c>
      <c r="F2" s="86">
        <v>18</v>
      </c>
      <c r="G2" s="86"/>
    </row>
    <row r="3" spans="1:14" x14ac:dyDescent="0.25">
      <c r="A3">
        <v>2</v>
      </c>
      <c r="B3">
        <v>1</v>
      </c>
      <c r="C3" s="86">
        <v>2</v>
      </c>
      <c r="D3" s="86">
        <v>3</v>
      </c>
      <c r="E3" s="86">
        <v>4.5</v>
      </c>
      <c r="F3" s="86">
        <v>15</v>
      </c>
      <c r="G3" s="86"/>
    </row>
    <row r="4" spans="1:14" x14ac:dyDescent="0.25">
      <c r="A4">
        <v>3</v>
      </c>
      <c r="B4">
        <v>1</v>
      </c>
      <c r="C4" s="86">
        <v>5</v>
      </c>
      <c r="D4" s="86">
        <v>3</v>
      </c>
      <c r="E4" s="86">
        <v>2</v>
      </c>
      <c r="F4" s="86">
        <v>20</v>
      </c>
      <c r="G4" s="86"/>
      <c r="M4">
        <v>2.08</v>
      </c>
      <c r="N4">
        <v>1.8</v>
      </c>
    </row>
    <row r="5" spans="1:14" x14ac:dyDescent="0.25">
      <c r="A5">
        <v>4</v>
      </c>
      <c r="B5">
        <v>1</v>
      </c>
      <c r="C5" s="86">
        <v>0.5</v>
      </c>
      <c r="D5" s="86">
        <v>1</v>
      </c>
      <c r="E5" s="86">
        <v>8</v>
      </c>
      <c r="F5" s="86">
        <v>60</v>
      </c>
      <c r="G5" s="86"/>
    </row>
    <row r="6" spans="1:14" x14ac:dyDescent="0.25">
      <c r="A6">
        <v>5</v>
      </c>
      <c r="B6">
        <v>1</v>
      </c>
      <c r="C6" s="86">
        <v>2</v>
      </c>
      <c r="D6" s="86">
        <v>1</v>
      </c>
      <c r="E6" s="86">
        <v>3</v>
      </c>
      <c r="F6" s="86">
        <v>16</v>
      </c>
      <c r="G6" s="86"/>
    </row>
    <row r="7" spans="1:14" x14ac:dyDescent="0.25">
      <c r="A7">
        <v>5</v>
      </c>
      <c r="B7">
        <v>2</v>
      </c>
      <c r="C7" s="86">
        <v>1.5</v>
      </c>
      <c r="D7" s="86">
        <v>1</v>
      </c>
      <c r="E7" s="86">
        <v>9</v>
      </c>
      <c r="F7" s="86">
        <v>35</v>
      </c>
      <c r="G7" s="86"/>
      <c r="M7" s="73"/>
      <c r="N7" s="73"/>
    </row>
    <row r="8" spans="1:14" x14ac:dyDescent="0.25">
      <c r="A8">
        <v>6</v>
      </c>
      <c r="B8">
        <v>1</v>
      </c>
      <c r="C8" s="87">
        <v>3</v>
      </c>
      <c r="D8" s="87">
        <v>4</v>
      </c>
      <c r="E8" s="87">
        <v>3</v>
      </c>
      <c r="F8" s="87">
        <v>38</v>
      </c>
      <c r="G8" s="86"/>
    </row>
    <row r="9" spans="1:14" x14ac:dyDescent="0.25">
      <c r="A9">
        <v>7</v>
      </c>
      <c r="B9">
        <v>1</v>
      </c>
      <c r="C9" s="87">
        <v>1</v>
      </c>
      <c r="D9" s="87">
        <v>1</v>
      </c>
      <c r="E9" s="87">
        <v>5</v>
      </c>
      <c r="F9" s="87">
        <v>31</v>
      </c>
      <c r="G9" s="86"/>
    </row>
    <row r="10" spans="1:14" x14ac:dyDescent="0.25">
      <c r="A10">
        <v>7</v>
      </c>
      <c r="B10">
        <v>2</v>
      </c>
      <c r="C10" s="87">
        <v>0.75</v>
      </c>
      <c r="D10" s="87">
        <v>1.5</v>
      </c>
      <c r="E10" s="87">
        <v>3.25</v>
      </c>
      <c r="F10" s="87">
        <v>22</v>
      </c>
      <c r="G10" s="86"/>
    </row>
    <row r="11" spans="1:14" x14ac:dyDescent="0.25">
      <c r="A11">
        <v>7</v>
      </c>
      <c r="B11">
        <v>3</v>
      </c>
      <c r="C11" s="87">
        <v>5</v>
      </c>
      <c r="D11" s="87">
        <v>9</v>
      </c>
      <c r="E11" s="87">
        <v>0</v>
      </c>
      <c r="F11" s="87">
        <v>0</v>
      </c>
      <c r="G11" s="86"/>
    </row>
    <row r="12" spans="1:14" x14ac:dyDescent="0.25">
      <c r="A12">
        <v>8</v>
      </c>
      <c r="B12">
        <v>1</v>
      </c>
      <c r="C12" s="87">
        <v>0.7</v>
      </c>
      <c r="D12" s="87">
        <v>1</v>
      </c>
      <c r="E12" s="87">
        <v>2.2999999999999998</v>
      </c>
      <c r="F12" s="87">
        <v>20</v>
      </c>
      <c r="G12" s="86"/>
    </row>
    <row r="13" spans="1:14" x14ac:dyDescent="0.25">
      <c r="A13">
        <v>8</v>
      </c>
      <c r="B13">
        <v>2</v>
      </c>
      <c r="C13" s="87">
        <v>0</v>
      </c>
      <c r="D13" s="87">
        <v>0</v>
      </c>
      <c r="E13" s="87">
        <v>4</v>
      </c>
      <c r="F13" s="87">
        <v>38</v>
      </c>
      <c r="G13" s="86"/>
    </row>
    <row r="14" spans="1:14" x14ac:dyDescent="0.25">
      <c r="A14">
        <v>9</v>
      </c>
      <c r="B14">
        <v>1</v>
      </c>
      <c r="C14" s="87">
        <v>3.3</v>
      </c>
      <c r="D14" s="87">
        <v>2.4</v>
      </c>
      <c r="E14" s="87">
        <v>0</v>
      </c>
      <c r="F14" s="87">
        <v>0</v>
      </c>
      <c r="G14" s="86"/>
      <c r="M14">
        <v>2</v>
      </c>
      <c r="N14">
        <v>1.1000000000000001</v>
      </c>
    </row>
    <row r="15" spans="1:14" x14ac:dyDescent="0.25">
      <c r="A15">
        <v>10</v>
      </c>
      <c r="B15">
        <v>1</v>
      </c>
      <c r="C15" s="87">
        <v>4</v>
      </c>
      <c r="D15" s="87">
        <v>5</v>
      </c>
      <c r="E15" s="87">
        <v>1</v>
      </c>
      <c r="F15" s="87">
        <v>2</v>
      </c>
      <c r="G15" s="86"/>
    </row>
    <row r="16" spans="1:14" x14ac:dyDescent="0.25">
      <c r="A16">
        <v>11</v>
      </c>
      <c r="B16">
        <v>1</v>
      </c>
      <c r="C16" s="87"/>
      <c r="D16" s="87"/>
      <c r="E16" s="87"/>
      <c r="F16" s="87"/>
      <c r="G16" s="86"/>
      <c r="K16">
        <v>30</v>
      </c>
    </row>
    <row r="17" spans="2:14" x14ac:dyDescent="0.25">
      <c r="B17">
        <f>COUNT(B2:B16)</f>
        <v>15</v>
      </c>
      <c r="C17" s="86">
        <f>SUM(C2:C15)</f>
        <v>31.25</v>
      </c>
      <c r="D17" s="86">
        <f t="shared" ref="D17:L17" si="0">SUM(D2:D16)</f>
        <v>34.4</v>
      </c>
      <c r="E17" s="86">
        <f t="shared" si="0"/>
        <v>48.05</v>
      </c>
      <c r="F17" s="86">
        <f t="shared" si="0"/>
        <v>315</v>
      </c>
      <c r="G17" s="86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  <c r="K17">
        <f t="shared" si="0"/>
        <v>30</v>
      </c>
      <c r="L17">
        <f t="shared" si="0"/>
        <v>0</v>
      </c>
      <c r="M17">
        <f>SUM(M3:M16)</f>
        <v>4.08</v>
      </c>
      <c r="N17">
        <f>SUM(N3:N16)</f>
        <v>2.9000000000000004</v>
      </c>
    </row>
    <row r="18" spans="2:14" x14ac:dyDescent="0.25">
      <c r="C18" s="86"/>
      <c r="D18" s="86"/>
      <c r="E18" s="86"/>
      <c r="F18" s="86"/>
      <c r="G18" s="86"/>
    </row>
    <row r="19" spans="2:14" x14ac:dyDescent="0.25">
      <c r="C19" s="86" t="s">
        <v>1219</v>
      </c>
      <c r="D19" s="86" t="s">
        <v>1220</v>
      </c>
      <c r="E19" s="86" t="s">
        <v>1221</v>
      </c>
      <c r="F19" s="87" t="s">
        <v>1222</v>
      </c>
      <c r="G19" s="87" t="s">
        <v>1223</v>
      </c>
    </row>
    <row r="20" spans="2:14" x14ac:dyDescent="0.25">
      <c r="B20">
        <v>2019</v>
      </c>
      <c r="C20" s="88">
        <f>B17</f>
        <v>15</v>
      </c>
      <c r="D20" s="89">
        <f>C17+E17+G17+I17+K17+L17+M17</f>
        <v>113.38</v>
      </c>
      <c r="E20" s="89">
        <f>D17+F17+H17+J17+L17+M17+N17</f>
        <v>356.37999999999994</v>
      </c>
      <c r="F20" s="89">
        <f>COUNTA([1]Participants!G1:G324)</f>
        <v>37</v>
      </c>
      <c r="G20" s="87"/>
    </row>
    <row r="21" spans="2:14" x14ac:dyDescent="0.25">
      <c r="B21">
        <v>2018</v>
      </c>
      <c r="C21" s="89">
        <v>0</v>
      </c>
      <c r="D21" s="89">
        <v>0</v>
      </c>
      <c r="E21" s="89">
        <v>0</v>
      </c>
      <c r="F21" s="87"/>
      <c r="G21" s="87"/>
    </row>
    <row r="22" spans="2:14" x14ac:dyDescent="0.25">
      <c r="B22">
        <v>2017</v>
      </c>
      <c r="C22" s="89">
        <v>0</v>
      </c>
      <c r="D22" s="89">
        <f>C17+E17+G17+I17+K17+L17+M17</f>
        <v>113.38</v>
      </c>
      <c r="E22" s="89">
        <v>0</v>
      </c>
      <c r="F22" s="89">
        <f>COUNTA([1]Participants!#REF!)</f>
        <v>1</v>
      </c>
      <c r="G22" s="89">
        <v>20</v>
      </c>
    </row>
    <row r="23" spans="2:14" x14ac:dyDescent="0.25">
      <c r="B23">
        <v>2016</v>
      </c>
      <c r="C23" s="89">
        <v>0</v>
      </c>
      <c r="D23" s="89" t="s">
        <v>1220</v>
      </c>
      <c r="E23" s="89" t="s">
        <v>1221</v>
      </c>
      <c r="F23" s="89">
        <f>COUNTA([1]Participants!M1:M300)</f>
        <v>61</v>
      </c>
      <c r="G23" s="89">
        <v>9.8000000000000007</v>
      </c>
    </row>
    <row r="24" spans="2:14" x14ac:dyDescent="0.25">
      <c r="B24">
        <v>2015</v>
      </c>
      <c r="C24" s="89" t="s">
        <v>1219</v>
      </c>
      <c r="D24" s="89" t="s">
        <v>1220</v>
      </c>
      <c r="E24" s="89" t="s">
        <v>1221</v>
      </c>
      <c r="F24" s="89">
        <f>COUNTA([1]Participants!O4:O326)</f>
        <v>54</v>
      </c>
      <c r="G24" s="89" t="s">
        <v>1223</v>
      </c>
    </row>
    <row r="25" spans="2:14" x14ac:dyDescent="0.25">
      <c r="B25">
        <v>2014</v>
      </c>
      <c r="C25" s="89" t="s">
        <v>1219</v>
      </c>
      <c r="D25" s="89" t="s">
        <v>1220</v>
      </c>
      <c r="E25" s="89" t="s">
        <v>1221</v>
      </c>
      <c r="F25" s="89" t="s">
        <v>1222</v>
      </c>
      <c r="G25" s="89" t="s">
        <v>1223</v>
      </c>
    </row>
    <row r="26" spans="2:14" x14ac:dyDescent="0.25">
      <c r="B26">
        <v>2013</v>
      </c>
      <c r="C26" s="89" t="s">
        <v>1219</v>
      </c>
      <c r="D26" s="89" t="s">
        <v>1220</v>
      </c>
      <c r="E26" s="89" t="s">
        <v>1221</v>
      </c>
      <c r="F26" s="89" t="s">
        <v>1222</v>
      </c>
      <c r="G26" s="89" t="s">
        <v>1223</v>
      </c>
    </row>
    <row r="27" spans="2:14" x14ac:dyDescent="0.25">
      <c r="B27">
        <v>2012</v>
      </c>
      <c r="C27" s="89" t="s">
        <v>1219</v>
      </c>
      <c r="D27" s="89" t="s">
        <v>1220</v>
      </c>
      <c r="E27" s="89" t="s">
        <v>1221</v>
      </c>
      <c r="F27" s="89" t="s">
        <v>1222</v>
      </c>
      <c r="G27" s="89" t="s">
        <v>1223</v>
      </c>
    </row>
    <row r="28" spans="2:14" x14ac:dyDescent="0.25">
      <c r="B28">
        <v>2011</v>
      </c>
      <c r="C28" s="89" t="s">
        <v>1219</v>
      </c>
      <c r="D28" s="89" t="s">
        <v>1220</v>
      </c>
      <c r="E28" s="89" t="s">
        <v>1221</v>
      </c>
      <c r="F28" s="89">
        <f>COUNTA([1]Participants!AC:AC)-1</f>
        <v>64</v>
      </c>
      <c r="G28" s="89"/>
    </row>
    <row r="29" spans="2:14" x14ac:dyDescent="0.25">
      <c r="B29">
        <v>2010</v>
      </c>
      <c r="C29" s="89" t="s">
        <v>1219</v>
      </c>
      <c r="D29" s="89" t="s">
        <v>1220</v>
      </c>
      <c r="E29" s="89" t="s">
        <v>1221</v>
      </c>
      <c r="F29" s="89">
        <f>COUNTA([1]Participants!AE:AE)-1</f>
        <v>55</v>
      </c>
      <c r="G29" s="89"/>
    </row>
    <row r="30" spans="2:14" x14ac:dyDescent="0.25">
      <c r="C30" s="86"/>
      <c r="D30" s="86"/>
      <c r="E30" s="86"/>
      <c r="F30" s="86"/>
      <c r="G30" s="86"/>
    </row>
    <row r="31" spans="2:14" x14ac:dyDescent="0.25">
      <c r="C31" s="86"/>
      <c r="D31" s="86"/>
      <c r="E31" s="86"/>
      <c r="F31" s="86"/>
      <c r="G31" s="86"/>
    </row>
    <row r="32" spans="2:14" x14ac:dyDescent="0.25">
      <c r="C32" s="86"/>
      <c r="D32" s="86"/>
      <c r="E32" s="86"/>
      <c r="F32" s="86"/>
      <c r="G32" s="86"/>
    </row>
    <row r="33" spans="3:7" x14ac:dyDescent="0.25">
      <c r="C33" s="86"/>
      <c r="D33" s="86"/>
      <c r="E33" s="86"/>
      <c r="F33" s="86"/>
      <c r="G33" s="86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1"/>
  <sheetViews>
    <sheetView zoomScaleNormal="100" workbookViewId="0">
      <selection activeCell="A2" activeCellId="1" sqref="A202:XFD202 A2"/>
    </sheetView>
  </sheetViews>
  <sheetFormatPr defaultColWidth="13" defaultRowHeight="13.2" x14ac:dyDescent="0.25"/>
  <cols>
    <col min="1" max="1" width="18.88671875" customWidth="1"/>
    <col min="2" max="2" width="12" customWidth="1"/>
    <col min="3" max="3" width="11.44140625" customWidth="1"/>
    <col min="4" max="4" width="11.33203125" customWidth="1"/>
    <col min="5" max="5" width="16.33203125" customWidth="1"/>
  </cols>
  <sheetData>
    <row r="1" spans="1:5" x14ac:dyDescent="0.25">
      <c r="A1" s="90" t="s">
        <v>1224</v>
      </c>
    </row>
    <row r="2" spans="1:5" x14ac:dyDescent="0.25">
      <c r="A2" s="73" t="s">
        <v>1225</v>
      </c>
    </row>
    <row r="3" spans="1:5" x14ac:dyDescent="0.25">
      <c r="A3" s="73" t="s">
        <v>1226</v>
      </c>
    </row>
    <row r="6" spans="1:5" ht="21" customHeight="1" x14ac:dyDescent="0.25">
      <c r="A6" t="s">
        <v>1227</v>
      </c>
    </row>
    <row r="7" spans="1:5" x14ac:dyDescent="0.25">
      <c r="A7" t="s">
        <v>1228</v>
      </c>
      <c r="B7" t="s">
        <v>1229</v>
      </c>
      <c r="C7" t="s">
        <v>1230</v>
      </c>
      <c r="D7" t="s">
        <v>240</v>
      </c>
      <c r="E7" t="s">
        <v>240</v>
      </c>
    </row>
    <row r="8" spans="1:5" x14ac:dyDescent="0.25">
      <c r="B8" t="s">
        <v>1231</v>
      </c>
      <c r="C8" t="s">
        <v>1231</v>
      </c>
      <c r="D8" t="s">
        <v>1232</v>
      </c>
      <c r="E8" t="s">
        <v>1233</v>
      </c>
    </row>
    <row r="9" spans="1:5" x14ac:dyDescent="0.25">
      <c r="B9" t="s">
        <v>1234</v>
      </c>
      <c r="C9" t="s">
        <v>1234</v>
      </c>
      <c r="D9" t="s">
        <v>1235</v>
      </c>
      <c r="E9" t="s">
        <v>1236</v>
      </c>
    </row>
    <row r="10" spans="1:5" x14ac:dyDescent="0.25">
      <c r="A10" s="84" t="s">
        <v>1237</v>
      </c>
      <c r="B10" s="84">
        <v>30.2</v>
      </c>
      <c r="C10" s="84">
        <v>2.8</v>
      </c>
      <c r="D10" s="84">
        <v>0</v>
      </c>
      <c r="E10" s="84">
        <v>0</v>
      </c>
    </row>
    <row r="11" spans="1:5" x14ac:dyDescent="0.25">
      <c r="A11" s="84" t="s">
        <v>1238</v>
      </c>
      <c r="B11" s="84">
        <v>24.4</v>
      </c>
      <c r="C11" s="84">
        <v>7.6</v>
      </c>
      <c r="D11" s="84">
        <v>0</v>
      </c>
      <c r="E11" s="84">
        <v>0</v>
      </c>
    </row>
    <row r="12" spans="1:5" x14ac:dyDescent="0.25">
      <c r="A12" s="84" t="s">
        <v>1239</v>
      </c>
      <c r="B12" s="84">
        <v>34.4</v>
      </c>
      <c r="C12" s="84">
        <v>17.899999999999999</v>
      </c>
      <c r="D12" s="84">
        <v>0.12</v>
      </c>
      <c r="E12" s="84">
        <v>0</v>
      </c>
    </row>
    <row r="13" spans="1:5" x14ac:dyDescent="0.25">
      <c r="A13" s="84" t="s">
        <v>1240</v>
      </c>
      <c r="B13" s="84">
        <v>40.6</v>
      </c>
      <c r="C13" s="84">
        <v>30.5</v>
      </c>
      <c r="D13" s="84">
        <v>0.05</v>
      </c>
      <c r="E13" s="84">
        <v>0.02</v>
      </c>
    </row>
    <row r="14" spans="1:5" x14ac:dyDescent="0.25">
      <c r="A14" s="84" t="s">
        <v>1241</v>
      </c>
      <c r="B14" s="84">
        <v>38.6</v>
      </c>
      <c r="C14" s="84">
        <v>29.1</v>
      </c>
      <c r="D14" s="84">
        <v>0.21</v>
      </c>
      <c r="E14" s="84">
        <v>0</v>
      </c>
    </row>
    <row r="15" spans="1:5" x14ac:dyDescent="0.25">
      <c r="A15" s="84" t="s">
        <v>1242</v>
      </c>
      <c r="B15" s="84">
        <v>32.200000000000003</v>
      </c>
      <c r="C15" s="84">
        <v>12</v>
      </c>
      <c r="D15" s="84">
        <v>0</v>
      </c>
      <c r="E15" s="84">
        <v>0</v>
      </c>
    </row>
    <row r="16" spans="1:5" x14ac:dyDescent="0.25">
      <c r="A16" s="84" t="s">
        <v>1243</v>
      </c>
      <c r="B16" s="84">
        <v>39.299999999999997</v>
      </c>
      <c r="C16" s="84">
        <v>16.8</v>
      </c>
      <c r="D16" s="84">
        <v>0</v>
      </c>
      <c r="E16" s="84">
        <v>0.02</v>
      </c>
    </row>
    <row r="17" spans="1:5" x14ac:dyDescent="0.25">
      <c r="A17" s="84" t="s">
        <v>1244</v>
      </c>
      <c r="B17" s="84">
        <v>44</v>
      </c>
      <c r="C17" s="84">
        <v>31.2</v>
      </c>
      <c r="D17" s="84">
        <v>0</v>
      </c>
      <c r="E17" s="84">
        <v>0.02</v>
      </c>
    </row>
    <row r="18" spans="1:5" x14ac:dyDescent="0.25">
      <c r="A18" s="84" t="s">
        <v>1245</v>
      </c>
      <c r="B18" s="84">
        <v>39.1</v>
      </c>
      <c r="C18" s="84">
        <v>28</v>
      </c>
      <c r="D18" s="84">
        <v>0.13</v>
      </c>
      <c r="E18" s="84">
        <v>0</v>
      </c>
    </row>
    <row r="19" spans="1:5" x14ac:dyDescent="0.25">
      <c r="A19" s="84" t="s">
        <v>1246</v>
      </c>
      <c r="B19" s="84">
        <v>32.1</v>
      </c>
      <c r="C19" s="84">
        <v>22.7</v>
      </c>
      <c r="D19" s="84">
        <v>0</v>
      </c>
      <c r="E19" s="84">
        <v>0.01</v>
      </c>
    </row>
    <row r="20" spans="1:5" x14ac:dyDescent="0.25">
      <c r="A20" s="84" t="s">
        <v>1247</v>
      </c>
      <c r="B20" s="84">
        <v>40.700000000000003</v>
      </c>
      <c r="C20" s="84">
        <v>27.9</v>
      </c>
      <c r="D20" s="84">
        <v>0</v>
      </c>
      <c r="E20" s="84">
        <v>0.01</v>
      </c>
    </row>
    <row r="21" spans="1:5" x14ac:dyDescent="0.25">
      <c r="A21" s="84" t="s">
        <v>1248</v>
      </c>
      <c r="B21" s="84">
        <v>32</v>
      </c>
      <c r="C21" s="84">
        <v>23.2</v>
      </c>
      <c r="D21" s="84">
        <v>0.22</v>
      </c>
      <c r="E21" s="84">
        <v>0</v>
      </c>
    </row>
    <row r="22" spans="1:5" x14ac:dyDescent="0.25">
      <c r="A22" s="84" t="s">
        <v>1249</v>
      </c>
      <c r="B22" s="84">
        <v>25.7</v>
      </c>
      <c r="C22" s="84">
        <v>20.100000000000001</v>
      </c>
      <c r="D22" s="84">
        <v>0</v>
      </c>
      <c r="E22" s="84">
        <v>0</v>
      </c>
    </row>
    <row r="23" spans="1:5" x14ac:dyDescent="0.25">
      <c r="A23" s="84" t="s">
        <v>1250</v>
      </c>
      <c r="B23" s="84">
        <v>36.700000000000003</v>
      </c>
      <c r="C23" s="84">
        <v>20</v>
      </c>
      <c r="D23" s="84">
        <v>0.02</v>
      </c>
      <c r="E23" s="84">
        <v>0.01</v>
      </c>
    </row>
    <row r="24" spans="1:5" x14ac:dyDescent="0.25">
      <c r="A24" s="84" t="s">
        <v>1251</v>
      </c>
      <c r="B24" s="84">
        <v>28.2</v>
      </c>
      <c r="C24" s="84">
        <v>17.5</v>
      </c>
      <c r="D24" s="84">
        <v>0.03</v>
      </c>
      <c r="E24" s="84">
        <v>0</v>
      </c>
    </row>
    <row r="25" spans="1:5" x14ac:dyDescent="0.25">
      <c r="A25" s="84" t="s">
        <v>1252</v>
      </c>
      <c r="B25" s="84">
        <v>20</v>
      </c>
      <c r="C25" s="84">
        <v>1.6</v>
      </c>
      <c r="D25" s="84">
        <v>0</v>
      </c>
      <c r="E25" s="84">
        <v>0</v>
      </c>
    </row>
    <row r="26" spans="1:5" x14ac:dyDescent="0.25">
      <c r="A26" s="84" t="s">
        <v>1253</v>
      </c>
      <c r="B26" s="84">
        <v>31.9</v>
      </c>
      <c r="C26" s="84">
        <v>3.4</v>
      </c>
      <c r="D26" s="84">
        <v>0.03</v>
      </c>
      <c r="E26" s="84">
        <v>0</v>
      </c>
    </row>
    <row r="27" spans="1:5" x14ac:dyDescent="0.25">
      <c r="A27" s="84" t="s">
        <v>1254</v>
      </c>
      <c r="B27" s="84">
        <v>35.299999999999997</v>
      </c>
      <c r="C27" s="84">
        <v>26.9</v>
      </c>
      <c r="D27" s="84">
        <v>0.15</v>
      </c>
      <c r="E27" s="84">
        <v>0</v>
      </c>
    </row>
    <row r="28" spans="1:5" x14ac:dyDescent="0.25">
      <c r="A28" s="84" t="s">
        <v>1255</v>
      </c>
      <c r="B28" s="84">
        <v>36.799999999999997</v>
      </c>
      <c r="C28" s="84">
        <v>27.3</v>
      </c>
      <c r="D28" s="84">
        <v>0.52</v>
      </c>
      <c r="E28" s="84">
        <v>0</v>
      </c>
    </row>
    <row r="29" spans="1:5" x14ac:dyDescent="0.25">
      <c r="A29" s="84" t="s">
        <v>1256</v>
      </c>
      <c r="B29" s="84">
        <v>30</v>
      </c>
      <c r="C29" s="84">
        <v>15.7</v>
      </c>
      <c r="D29" s="84">
        <v>0.21</v>
      </c>
      <c r="E29" s="84">
        <v>0</v>
      </c>
    </row>
    <row r="30" spans="1:5" x14ac:dyDescent="0.25">
      <c r="A30" s="84" t="s">
        <v>1257</v>
      </c>
      <c r="B30" s="84">
        <v>25.8</v>
      </c>
      <c r="C30" s="84">
        <v>2.8</v>
      </c>
      <c r="D30" s="84">
        <v>0</v>
      </c>
      <c r="E30" s="84">
        <v>0.01</v>
      </c>
    </row>
    <row r="31" spans="1:5" x14ac:dyDescent="0.25">
      <c r="A31" s="84" t="s">
        <v>1258</v>
      </c>
      <c r="B31" s="84">
        <v>34.200000000000003</v>
      </c>
      <c r="C31" s="84">
        <v>17.600000000000001</v>
      </c>
      <c r="D31" s="84">
        <v>0.27</v>
      </c>
      <c r="E31" s="84">
        <v>0</v>
      </c>
    </row>
    <row r="32" spans="1:5" x14ac:dyDescent="0.25">
      <c r="A32" s="84" t="s">
        <v>1259</v>
      </c>
      <c r="B32" s="84">
        <v>43.5</v>
      </c>
      <c r="C32" s="84">
        <v>19.7</v>
      </c>
      <c r="D32" s="84">
        <v>0</v>
      </c>
      <c r="E32" s="84">
        <v>0.02</v>
      </c>
    </row>
    <row r="33" spans="1:11" x14ac:dyDescent="0.25">
      <c r="A33" s="84" t="s">
        <v>1260</v>
      </c>
      <c r="B33" s="84">
        <v>46.3</v>
      </c>
      <c r="C33" s="84">
        <v>22</v>
      </c>
      <c r="D33" s="84">
        <v>0</v>
      </c>
      <c r="E33" s="84">
        <v>0.03</v>
      </c>
    </row>
    <row r="34" spans="1:11" x14ac:dyDescent="0.25">
      <c r="A34" s="84" t="s">
        <v>1261</v>
      </c>
      <c r="B34" s="84">
        <v>41.2</v>
      </c>
      <c r="C34" s="84">
        <v>27.8</v>
      </c>
      <c r="D34" s="84">
        <v>0</v>
      </c>
      <c r="E34" s="84">
        <v>0.01</v>
      </c>
    </row>
    <row r="35" spans="1:11" x14ac:dyDescent="0.25">
      <c r="A35" s="84" t="s">
        <v>1262</v>
      </c>
      <c r="B35" s="84">
        <v>42.7</v>
      </c>
      <c r="C35" s="84">
        <v>32.799999999999997</v>
      </c>
      <c r="D35" s="84">
        <v>0</v>
      </c>
      <c r="E35" s="84">
        <v>0.05</v>
      </c>
    </row>
    <row r="36" spans="1:11" x14ac:dyDescent="0.25">
      <c r="A36" s="84" t="s">
        <v>1263</v>
      </c>
      <c r="B36" s="84">
        <v>43.2</v>
      </c>
      <c r="C36" s="84">
        <v>33.6</v>
      </c>
      <c r="D36" s="84">
        <v>0</v>
      </c>
      <c r="E36" s="84">
        <v>0.02</v>
      </c>
    </row>
    <row r="37" spans="1:11" x14ac:dyDescent="0.25">
      <c r="A37" s="84" t="s">
        <v>1264</v>
      </c>
      <c r="B37" s="84">
        <v>61.3</v>
      </c>
      <c r="C37" s="84">
        <v>26.3</v>
      </c>
      <c r="D37" s="84">
        <v>0</v>
      </c>
      <c r="E37" s="84">
        <v>0.04</v>
      </c>
    </row>
    <row r="38" spans="1:11" x14ac:dyDescent="0.25">
      <c r="A38" s="91"/>
    </row>
    <row r="40" spans="1:11" x14ac:dyDescent="0.25">
      <c r="A40" t="s">
        <v>1265</v>
      </c>
    </row>
    <row r="42" spans="1:11" ht="66" customHeight="1" x14ac:dyDescent="0.25">
      <c r="A42" s="92" t="s">
        <v>1266</v>
      </c>
      <c r="D42" s="7" t="s">
        <v>1267</v>
      </c>
      <c r="E42" s="7"/>
      <c r="F42" s="7"/>
      <c r="G42" s="7"/>
      <c r="H42" s="7"/>
      <c r="I42" s="7"/>
      <c r="J42" s="7"/>
      <c r="K42" s="7"/>
    </row>
    <row r="43" spans="1:11" x14ac:dyDescent="0.25">
      <c r="A43" s="93" t="s">
        <v>1268</v>
      </c>
      <c r="B43" s="93" t="s">
        <v>1269</v>
      </c>
      <c r="C43" s="93" t="s">
        <v>1270</v>
      </c>
      <c r="D43" s="93" t="s">
        <v>1271</v>
      </c>
      <c r="E43" s="93" t="s">
        <v>1272</v>
      </c>
      <c r="F43" s="93" t="s">
        <v>1273</v>
      </c>
      <c r="G43" s="93" t="s">
        <v>1273</v>
      </c>
      <c r="H43" s="93" t="s">
        <v>1274</v>
      </c>
      <c r="I43" s="93" t="s">
        <v>1275</v>
      </c>
      <c r="J43" s="93" t="s">
        <v>1276</v>
      </c>
    </row>
    <row r="44" spans="1:11" x14ac:dyDescent="0.25">
      <c r="B44" s="86"/>
      <c r="C44" s="93" t="s">
        <v>1277</v>
      </c>
      <c r="D44" s="93" t="s">
        <v>1269</v>
      </c>
      <c r="E44" s="93" t="s">
        <v>1278</v>
      </c>
      <c r="F44" s="93" t="s">
        <v>1279</v>
      </c>
      <c r="G44" s="93" t="s">
        <v>1280</v>
      </c>
      <c r="H44" s="93" t="s">
        <v>1281</v>
      </c>
      <c r="I44" s="93" t="s">
        <v>1282</v>
      </c>
      <c r="J44" s="93" t="s">
        <v>1283</v>
      </c>
    </row>
    <row r="45" spans="1:11" x14ac:dyDescent="0.25">
      <c r="B45" s="93" t="s">
        <v>1284</v>
      </c>
      <c r="C45" s="93" t="s">
        <v>1284</v>
      </c>
      <c r="D45" s="93" t="s">
        <v>1284</v>
      </c>
      <c r="E45" s="93" t="s">
        <v>1285</v>
      </c>
      <c r="F45" s="93" t="s">
        <v>1286</v>
      </c>
      <c r="G45" s="86"/>
      <c r="H45" s="86"/>
      <c r="I45" s="93" t="s">
        <v>1287</v>
      </c>
      <c r="J45" s="93" t="s">
        <v>1288</v>
      </c>
    </row>
    <row r="46" spans="1:11" x14ac:dyDescent="0.25">
      <c r="A46" s="94">
        <v>0.95833333333333304</v>
      </c>
      <c r="B46" s="95">
        <v>21.6</v>
      </c>
      <c r="C46" s="95">
        <v>19.399999999999999</v>
      </c>
      <c r="D46" s="95">
        <v>20.9</v>
      </c>
      <c r="E46" s="95">
        <v>91</v>
      </c>
      <c r="F46" s="95">
        <v>0</v>
      </c>
      <c r="H46" s="96" t="s">
        <v>1289</v>
      </c>
      <c r="I46" s="95">
        <v>0</v>
      </c>
      <c r="J46" s="95">
        <v>0</v>
      </c>
    </row>
    <row r="47" spans="1:11" x14ac:dyDescent="0.25">
      <c r="A47" s="94">
        <v>0.91666666666666696</v>
      </c>
      <c r="B47" s="95">
        <v>23.8</v>
      </c>
      <c r="C47" s="95">
        <v>21.6</v>
      </c>
      <c r="D47" s="95">
        <v>23</v>
      </c>
      <c r="E47" s="95">
        <v>91</v>
      </c>
      <c r="F47" s="95">
        <v>0</v>
      </c>
      <c r="H47" s="96" t="s">
        <v>1289</v>
      </c>
      <c r="I47" s="95">
        <v>0</v>
      </c>
      <c r="J47" s="95">
        <v>0</v>
      </c>
    </row>
    <row r="48" spans="1:11" x14ac:dyDescent="0.25">
      <c r="A48" s="94">
        <v>0.875</v>
      </c>
      <c r="B48" s="95">
        <v>26.2</v>
      </c>
      <c r="C48" s="95">
        <v>24.5</v>
      </c>
      <c r="D48" s="95">
        <v>25.6</v>
      </c>
      <c r="E48" s="95">
        <v>93</v>
      </c>
      <c r="F48" s="95">
        <v>0</v>
      </c>
      <c r="H48" s="96" t="s">
        <v>1289</v>
      </c>
      <c r="I48" s="95">
        <v>0</v>
      </c>
      <c r="J48" s="95">
        <v>0</v>
      </c>
    </row>
    <row r="49" spans="1:10" x14ac:dyDescent="0.25">
      <c r="A49" s="94">
        <v>0.83333333333333304</v>
      </c>
      <c r="B49" s="95">
        <v>26.8</v>
      </c>
      <c r="C49" s="95">
        <v>25.3</v>
      </c>
      <c r="D49" s="95">
        <v>26.2</v>
      </c>
      <c r="E49" s="95">
        <v>94</v>
      </c>
      <c r="F49" s="95">
        <v>0</v>
      </c>
      <c r="H49" s="96" t="s">
        <v>1289</v>
      </c>
      <c r="I49" s="95">
        <v>0</v>
      </c>
      <c r="J49" s="95">
        <v>0</v>
      </c>
    </row>
    <row r="50" spans="1:10" x14ac:dyDescent="0.25">
      <c r="A50" s="94">
        <v>0.79166666666666696</v>
      </c>
      <c r="B50" s="95">
        <v>27.2</v>
      </c>
      <c r="C50" s="95">
        <v>25.4</v>
      </c>
      <c r="D50" s="95">
        <v>26.5</v>
      </c>
      <c r="E50" s="95">
        <v>93</v>
      </c>
      <c r="F50" s="95">
        <v>0</v>
      </c>
      <c r="H50" s="96" t="s">
        <v>1289</v>
      </c>
      <c r="I50" s="95">
        <v>0</v>
      </c>
      <c r="J50" s="95">
        <v>0</v>
      </c>
    </row>
    <row r="51" spans="1:10" x14ac:dyDescent="0.25">
      <c r="A51" s="94">
        <v>0.75</v>
      </c>
      <c r="B51" s="95">
        <v>27.9</v>
      </c>
      <c r="C51" s="95">
        <v>26.1</v>
      </c>
      <c r="D51" s="95">
        <v>27.2</v>
      </c>
      <c r="E51" s="95">
        <v>93</v>
      </c>
      <c r="F51" s="95">
        <v>0</v>
      </c>
      <c r="H51" s="96" t="s">
        <v>1289</v>
      </c>
      <c r="I51" s="95">
        <v>0</v>
      </c>
      <c r="J51" s="95">
        <v>0</v>
      </c>
    </row>
    <row r="52" spans="1:10" x14ac:dyDescent="0.25">
      <c r="A52" s="94">
        <v>0.70833333333333304</v>
      </c>
      <c r="B52" s="95">
        <v>28.8</v>
      </c>
      <c r="C52" s="95">
        <v>26.2</v>
      </c>
      <c r="D52" s="95">
        <v>27.8</v>
      </c>
      <c r="E52" s="95">
        <v>90</v>
      </c>
      <c r="F52" s="95">
        <v>0</v>
      </c>
      <c r="H52" s="96" t="s">
        <v>1289</v>
      </c>
      <c r="I52" s="95">
        <v>20</v>
      </c>
      <c r="J52" s="95">
        <v>0</v>
      </c>
    </row>
    <row r="53" spans="1:10" x14ac:dyDescent="0.25">
      <c r="A53" s="94">
        <v>0.66666666666666696</v>
      </c>
      <c r="B53" s="95">
        <v>29.3</v>
      </c>
      <c r="C53" s="95">
        <v>26.2</v>
      </c>
      <c r="D53" s="95">
        <v>28.1</v>
      </c>
      <c r="E53" s="95">
        <v>88</v>
      </c>
      <c r="F53" s="95">
        <v>1</v>
      </c>
      <c r="G53" s="95" t="s">
        <v>1290</v>
      </c>
      <c r="H53" s="96" t="s">
        <v>1289</v>
      </c>
      <c r="I53" s="95">
        <v>99</v>
      </c>
      <c r="J53" s="95">
        <v>0</v>
      </c>
    </row>
    <row r="54" spans="1:10" x14ac:dyDescent="0.25">
      <c r="A54" s="94">
        <v>0.625</v>
      </c>
      <c r="B54" s="95">
        <v>29.7</v>
      </c>
      <c r="C54" s="95">
        <v>27.1</v>
      </c>
      <c r="D54" s="95">
        <v>28.7</v>
      </c>
      <c r="E54" s="95">
        <v>90</v>
      </c>
      <c r="F54" s="95">
        <v>2</v>
      </c>
      <c r="G54" s="95" t="s">
        <v>1290</v>
      </c>
      <c r="H54" s="96" t="s">
        <v>1289</v>
      </c>
      <c r="I54" s="95">
        <v>58</v>
      </c>
      <c r="J54" s="95">
        <v>0</v>
      </c>
    </row>
    <row r="55" spans="1:10" x14ac:dyDescent="0.25">
      <c r="A55" s="94">
        <v>0.58333333333333304</v>
      </c>
      <c r="B55" s="95">
        <v>29.9</v>
      </c>
      <c r="C55" s="95">
        <v>26.8</v>
      </c>
      <c r="D55" s="95">
        <v>28.7</v>
      </c>
      <c r="E55" s="95">
        <v>88</v>
      </c>
      <c r="F55" s="95">
        <v>4</v>
      </c>
      <c r="G55" s="95" t="s">
        <v>1290</v>
      </c>
      <c r="H55" s="96" t="s">
        <v>1289</v>
      </c>
      <c r="I55" s="95">
        <v>89</v>
      </c>
      <c r="J55" s="95">
        <v>0</v>
      </c>
    </row>
    <row r="56" spans="1:10" x14ac:dyDescent="0.25">
      <c r="A56" s="94">
        <v>0.54166666666666696</v>
      </c>
      <c r="B56" s="95">
        <v>31.7</v>
      </c>
      <c r="C56" s="95">
        <v>31.2</v>
      </c>
      <c r="D56" s="95">
        <v>31.5</v>
      </c>
      <c r="E56" s="95">
        <v>98</v>
      </c>
      <c r="F56" s="95">
        <v>4</v>
      </c>
      <c r="G56" s="95" t="s">
        <v>1290</v>
      </c>
      <c r="H56" s="96" t="s">
        <v>1289</v>
      </c>
      <c r="I56" s="95">
        <v>88</v>
      </c>
      <c r="J56" s="95">
        <v>0</v>
      </c>
    </row>
    <row r="57" spans="1:10" x14ac:dyDescent="0.25">
      <c r="A57" s="94">
        <v>0.5</v>
      </c>
      <c r="B57" s="95">
        <v>31.5</v>
      </c>
      <c r="C57" s="95">
        <v>31.5</v>
      </c>
      <c r="D57" s="95">
        <v>31.5</v>
      </c>
      <c r="E57" s="95">
        <v>100</v>
      </c>
      <c r="F57" s="95">
        <v>2</v>
      </c>
      <c r="G57" s="95" t="s">
        <v>1291</v>
      </c>
      <c r="H57" s="96" t="s">
        <v>1289</v>
      </c>
      <c r="I57" s="95">
        <v>47</v>
      </c>
      <c r="J57" s="95">
        <v>0</v>
      </c>
    </row>
    <row r="58" spans="1:10" x14ac:dyDescent="0.25">
      <c r="A58" s="94">
        <v>0.45833333333333298</v>
      </c>
      <c r="B58" s="95">
        <v>31.3</v>
      </c>
      <c r="C58" s="95">
        <v>31.3</v>
      </c>
      <c r="D58" s="95">
        <v>31.3</v>
      </c>
      <c r="E58" s="95">
        <v>100</v>
      </c>
      <c r="F58" s="95">
        <v>1</v>
      </c>
      <c r="G58" s="95" t="s">
        <v>1292</v>
      </c>
      <c r="H58" s="96" t="s">
        <v>1289</v>
      </c>
      <c r="I58" s="95">
        <v>34</v>
      </c>
      <c r="J58" s="95">
        <v>0</v>
      </c>
    </row>
    <row r="59" spans="1:10" x14ac:dyDescent="0.25">
      <c r="A59" s="94">
        <v>0.41666666666666702</v>
      </c>
      <c r="B59" s="95">
        <v>30.9</v>
      </c>
      <c r="C59" s="95">
        <v>30.9</v>
      </c>
      <c r="D59" s="95">
        <v>30.9</v>
      </c>
      <c r="E59" s="95">
        <v>100</v>
      </c>
      <c r="F59" s="95">
        <v>0</v>
      </c>
      <c r="H59" s="96" t="s">
        <v>1289</v>
      </c>
      <c r="I59" s="95">
        <v>23</v>
      </c>
      <c r="J59" s="95">
        <v>0</v>
      </c>
    </row>
    <row r="60" spans="1:10" x14ac:dyDescent="0.25">
      <c r="A60" s="94">
        <v>0.375</v>
      </c>
      <c r="B60" s="95">
        <v>29.9</v>
      </c>
      <c r="C60" s="95">
        <v>29.9</v>
      </c>
      <c r="D60" s="95">
        <v>29.9</v>
      </c>
      <c r="E60" s="95">
        <v>100</v>
      </c>
      <c r="F60" s="95">
        <v>0</v>
      </c>
      <c r="H60" s="96" t="s">
        <v>1289</v>
      </c>
      <c r="I60" s="95">
        <v>7</v>
      </c>
      <c r="J60" s="95">
        <v>0</v>
      </c>
    </row>
    <row r="61" spans="1:10" x14ac:dyDescent="0.25">
      <c r="A61" s="94">
        <v>0.33333333333333298</v>
      </c>
      <c r="B61" s="95">
        <v>29.7</v>
      </c>
      <c r="C61" s="95">
        <v>29.7</v>
      </c>
      <c r="D61" s="95">
        <v>29.7</v>
      </c>
      <c r="E61" s="95">
        <v>100</v>
      </c>
      <c r="F61" s="95">
        <v>0</v>
      </c>
      <c r="H61" s="96" t="s">
        <v>1289</v>
      </c>
      <c r="I61" s="95">
        <v>0</v>
      </c>
      <c r="J61" s="95">
        <v>0</v>
      </c>
    </row>
    <row r="62" spans="1:10" x14ac:dyDescent="0.25">
      <c r="A62" s="94">
        <v>0.29166666666666702</v>
      </c>
      <c r="B62" s="95">
        <v>29.9</v>
      </c>
      <c r="C62" s="95">
        <v>29.7</v>
      </c>
      <c r="D62" s="95">
        <v>29.8</v>
      </c>
      <c r="E62" s="95">
        <v>99</v>
      </c>
      <c r="F62" s="95">
        <v>0</v>
      </c>
      <c r="H62" s="96" t="s">
        <v>1289</v>
      </c>
      <c r="I62" s="95">
        <v>0</v>
      </c>
      <c r="J62" s="95">
        <v>0</v>
      </c>
    </row>
    <row r="63" spans="1:10" x14ac:dyDescent="0.25">
      <c r="A63" s="94">
        <v>0.25</v>
      </c>
      <c r="B63" s="95">
        <v>31.7</v>
      </c>
      <c r="C63" s="95">
        <v>31.5</v>
      </c>
      <c r="D63" s="95">
        <v>31.6</v>
      </c>
      <c r="E63" s="95">
        <v>99</v>
      </c>
      <c r="F63" s="95">
        <v>0</v>
      </c>
      <c r="H63" s="96" t="s">
        <v>1289</v>
      </c>
      <c r="I63" s="95">
        <v>0</v>
      </c>
      <c r="J63" s="95">
        <v>0</v>
      </c>
    </row>
    <row r="64" spans="1:10" x14ac:dyDescent="0.25">
      <c r="A64" s="94">
        <v>0.20833333333333301</v>
      </c>
      <c r="B64" s="95">
        <v>30.6</v>
      </c>
      <c r="C64" s="95">
        <v>30.4</v>
      </c>
      <c r="D64" s="95">
        <v>30.5</v>
      </c>
      <c r="E64" s="95">
        <v>99</v>
      </c>
      <c r="F64" s="95">
        <v>0</v>
      </c>
      <c r="H64" s="96" t="s">
        <v>1289</v>
      </c>
      <c r="I64" s="95">
        <v>0</v>
      </c>
      <c r="J64" s="95">
        <v>0</v>
      </c>
    </row>
    <row r="65" spans="1:10" x14ac:dyDescent="0.25">
      <c r="A65" s="94">
        <v>0.16666666666666699</v>
      </c>
      <c r="B65" s="95">
        <v>30.5</v>
      </c>
      <c r="C65" s="95">
        <v>30.3</v>
      </c>
      <c r="D65" s="95">
        <v>30.4</v>
      </c>
      <c r="E65" s="95">
        <v>99</v>
      </c>
      <c r="F65" s="95">
        <v>0</v>
      </c>
      <c r="H65" s="96" t="s">
        <v>1289</v>
      </c>
      <c r="I65" s="95">
        <v>0</v>
      </c>
      <c r="J65" s="95">
        <v>0</v>
      </c>
    </row>
    <row r="66" spans="1:10" x14ac:dyDescent="0.25">
      <c r="A66" s="94">
        <v>0.125</v>
      </c>
      <c r="B66" s="95">
        <v>30.8</v>
      </c>
      <c r="C66" s="95">
        <v>30.6</v>
      </c>
      <c r="D66" s="95">
        <v>30.7</v>
      </c>
      <c r="E66" s="95">
        <v>99</v>
      </c>
      <c r="F66" s="95">
        <v>0</v>
      </c>
      <c r="H66" s="96" t="s">
        <v>1289</v>
      </c>
      <c r="I66" s="95">
        <v>0</v>
      </c>
      <c r="J66" s="95">
        <v>0</v>
      </c>
    </row>
    <row r="67" spans="1:10" x14ac:dyDescent="0.25">
      <c r="A67" s="94">
        <v>8.3333333333333301E-2</v>
      </c>
      <c r="B67" s="95">
        <v>30.2</v>
      </c>
      <c r="C67" s="95">
        <v>30</v>
      </c>
      <c r="D67" s="95">
        <v>30.1</v>
      </c>
      <c r="E67" s="95">
        <v>99</v>
      </c>
      <c r="F67" s="95">
        <v>0</v>
      </c>
      <c r="H67" s="96" t="s">
        <v>1289</v>
      </c>
      <c r="I67" s="95">
        <v>0</v>
      </c>
      <c r="J67" s="95">
        <v>0</v>
      </c>
    </row>
    <row r="68" spans="1:10" x14ac:dyDescent="0.25">
      <c r="A68" s="94">
        <v>4.1666666666666699E-2</v>
      </c>
      <c r="B68" s="95">
        <v>30.2</v>
      </c>
      <c r="C68" s="95">
        <v>30</v>
      </c>
      <c r="D68" s="95">
        <v>30.1</v>
      </c>
      <c r="E68" s="95">
        <v>99</v>
      </c>
      <c r="F68" s="95">
        <v>0</v>
      </c>
      <c r="H68" s="96" t="s">
        <v>1289</v>
      </c>
      <c r="I68" s="95">
        <v>0</v>
      </c>
      <c r="J68" s="95">
        <v>0</v>
      </c>
    </row>
    <row r="69" spans="1:10" x14ac:dyDescent="0.25">
      <c r="A69" s="94">
        <v>0</v>
      </c>
      <c r="B69" s="95">
        <v>30.2</v>
      </c>
      <c r="C69" s="95">
        <v>30</v>
      </c>
      <c r="D69" s="95">
        <v>30.1</v>
      </c>
      <c r="E69" s="95">
        <v>99</v>
      </c>
      <c r="F69" s="95">
        <v>0</v>
      </c>
      <c r="H69" s="96" t="s">
        <v>1289</v>
      </c>
      <c r="I69" s="95">
        <v>0</v>
      </c>
      <c r="J69" s="95">
        <v>0</v>
      </c>
    </row>
    <row r="70" spans="1:10" x14ac:dyDescent="0.25">
      <c r="A70" s="94">
        <v>0.95833333333333304</v>
      </c>
      <c r="B70" s="95">
        <v>30.3</v>
      </c>
      <c r="C70" s="95">
        <v>30.1</v>
      </c>
      <c r="D70" s="95">
        <v>30.2</v>
      </c>
      <c r="E70" s="95">
        <v>99</v>
      </c>
      <c r="F70" s="95">
        <v>0</v>
      </c>
      <c r="H70" s="96" t="s">
        <v>1289</v>
      </c>
      <c r="I70" s="95">
        <v>0</v>
      </c>
      <c r="J70" s="95">
        <v>0</v>
      </c>
    </row>
    <row r="71" spans="1:10" x14ac:dyDescent="0.25">
      <c r="A71" s="94">
        <v>0.91666666666666696</v>
      </c>
      <c r="B71" s="95">
        <v>30.4</v>
      </c>
      <c r="C71" s="95">
        <v>29.9</v>
      </c>
      <c r="D71" s="95">
        <v>30.2</v>
      </c>
      <c r="E71" s="95">
        <v>98</v>
      </c>
      <c r="F71" s="95">
        <v>0</v>
      </c>
      <c r="H71" s="96" t="s">
        <v>1289</v>
      </c>
      <c r="I71" s="95">
        <v>0</v>
      </c>
      <c r="J71" s="95">
        <v>0</v>
      </c>
    </row>
  </sheetData>
  <mergeCells count="1">
    <mergeCell ref="D42:K42"/>
  </mergeCells>
  <hyperlinks>
    <hyperlink ref="H46" r:id="rId1" xr:uid="{00000000-0004-0000-0700-000000000000}"/>
    <hyperlink ref="H47" r:id="rId2" xr:uid="{00000000-0004-0000-0700-000001000000}"/>
    <hyperlink ref="H48" r:id="rId3" xr:uid="{00000000-0004-0000-0700-000002000000}"/>
    <hyperlink ref="H49" r:id="rId4" xr:uid="{00000000-0004-0000-0700-000003000000}"/>
    <hyperlink ref="H50" r:id="rId5" xr:uid="{00000000-0004-0000-0700-000004000000}"/>
    <hyperlink ref="H51" r:id="rId6" xr:uid="{00000000-0004-0000-0700-000005000000}"/>
    <hyperlink ref="H52" r:id="rId7" xr:uid="{00000000-0004-0000-0700-000006000000}"/>
    <hyperlink ref="H53" r:id="rId8" xr:uid="{00000000-0004-0000-0700-000007000000}"/>
    <hyperlink ref="H54" r:id="rId9" xr:uid="{00000000-0004-0000-0700-000008000000}"/>
    <hyperlink ref="H55" r:id="rId10" xr:uid="{00000000-0004-0000-0700-000009000000}"/>
    <hyperlink ref="H56" r:id="rId11" xr:uid="{00000000-0004-0000-0700-00000A000000}"/>
    <hyperlink ref="H57" r:id="rId12" xr:uid="{00000000-0004-0000-0700-00000B000000}"/>
    <hyperlink ref="H58" r:id="rId13" xr:uid="{00000000-0004-0000-0700-00000C000000}"/>
    <hyperlink ref="H59" r:id="rId14" xr:uid="{00000000-0004-0000-0700-00000D000000}"/>
    <hyperlink ref="H60" r:id="rId15" xr:uid="{00000000-0004-0000-0700-00000E000000}"/>
    <hyperlink ref="H61" r:id="rId16" xr:uid="{00000000-0004-0000-0700-00000F000000}"/>
    <hyperlink ref="H62" r:id="rId17" xr:uid="{00000000-0004-0000-0700-000010000000}"/>
    <hyperlink ref="H63" r:id="rId18" xr:uid="{00000000-0004-0000-0700-000011000000}"/>
    <hyperlink ref="H64" r:id="rId19" xr:uid="{00000000-0004-0000-0700-000012000000}"/>
    <hyperlink ref="H65" r:id="rId20" xr:uid="{00000000-0004-0000-0700-000013000000}"/>
    <hyperlink ref="H66" r:id="rId21" xr:uid="{00000000-0004-0000-0700-000014000000}"/>
    <hyperlink ref="H67" r:id="rId22" xr:uid="{00000000-0004-0000-0700-000015000000}"/>
    <hyperlink ref="H68" r:id="rId23" xr:uid="{00000000-0004-0000-0700-000016000000}"/>
    <hyperlink ref="H69" r:id="rId24" xr:uid="{00000000-0004-0000-0700-000017000000}"/>
    <hyperlink ref="H70" r:id="rId25" xr:uid="{00000000-0004-0000-0700-000018000000}"/>
    <hyperlink ref="H71" r:id="rId26" xr:uid="{00000000-0004-0000-0700-000019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20"/>
  <sheetViews>
    <sheetView zoomScaleNormal="100" workbookViewId="0">
      <pane ySplit="1" topLeftCell="A2" activePane="bottomLeft" state="frozen"/>
      <selection pane="bottomLeft" activeCellId="1" sqref="A202:XFD202 A1"/>
    </sheetView>
  </sheetViews>
  <sheetFormatPr defaultColWidth="8.5546875" defaultRowHeight="13.2" x14ac:dyDescent="0.25"/>
  <cols>
    <col min="1" max="1" width="6.33203125" style="73" customWidth="1"/>
    <col min="2" max="2" width="7.109375" style="73" customWidth="1"/>
    <col min="3" max="3" width="2.109375" style="11" customWidth="1"/>
    <col min="4" max="4" width="24.88671875" style="73" customWidth="1"/>
    <col min="5" max="13" width="8" customWidth="1"/>
    <col min="14" max="14" width="9" customWidth="1"/>
  </cols>
  <sheetData>
    <row r="1" spans="1:16" x14ac:dyDescent="0.25">
      <c r="A1" s="76" t="s">
        <v>1</v>
      </c>
      <c r="B1" s="76" t="s">
        <v>2</v>
      </c>
      <c r="C1" s="18"/>
      <c r="D1" s="77" t="s">
        <v>3</v>
      </c>
      <c r="E1" t="s">
        <v>1191</v>
      </c>
      <c r="F1" t="s">
        <v>1192</v>
      </c>
      <c r="G1" t="s">
        <v>1193</v>
      </c>
      <c r="H1" t="s">
        <v>1194</v>
      </c>
      <c r="I1" t="s">
        <v>1195</v>
      </c>
      <c r="J1" t="s">
        <v>1196</v>
      </c>
      <c r="K1" t="s">
        <v>1197</v>
      </c>
      <c r="L1" t="s">
        <v>1198</v>
      </c>
      <c r="M1" t="s">
        <v>1199</v>
      </c>
      <c r="N1" t="s">
        <v>1200</v>
      </c>
      <c r="O1" t="s">
        <v>1201</v>
      </c>
      <c r="P1" t="s">
        <v>240</v>
      </c>
    </row>
    <row r="2" spans="1:16" x14ac:dyDescent="0.25">
      <c r="A2" s="78">
        <v>99</v>
      </c>
      <c r="B2" s="78">
        <v>6</v>
      </c>
      <c r="C2" s="79"/>
      <c r="D2" s="77" t="s">
        <v>22</v>
      </c>
      <c r="P2">
        <f t="shared" ref="P2:P33" si="0">SUM(E2:O2)</f>
        <v>0</v>
      </c>
    </row>
    <row r="3" spans="1:16" x14ac:dyDescent="0.25">
      <c r="A3" s="78">
        <v>101</v>
      </c>
      <c r="B3" s="78">
        <v>10</v>
      </c>
      <c r="C3" s="18"/>
      <c r="D3" s="77" t="s">
        <v>23</v>
      </c>
      <c r="P3">
        <f t="shared" si="0"/>
        <v>0</v>
      </c>
    </row>
    <row r="4" spans="1:16" x14ac:dyDescent="0.25">
      <c r="A4" s="78">
        <v>102</v>
      </c>
      <c r="B4" s="78">
        <v>11</v>
      </c>
      <c r="C4" s="18"/>
      <c r="D4" s="77" t="s">
        <v>24</v>
      </c>
      <c r="P4">
        <f t="shared" si="0"/>
        <v>0</v>
      </c>
    </row>
    <row r="5" spans="1:16" x14ac:dyDescent="0.25">
      <c r="A5" s="78">
        <v>106.5</v>
      </c>
      <c r="B5" s="78">
        <v>14</v>
      </c>
      <c r="C5" s="18"/>
      <c r="D5" s="77" t="s">
        <v>25</v>
      </c>
      <c r="P5">
        <f t="shared" si="0"/>
        <v>0</v>
      </c>
    </row>
    <row r="6" spans="1:16" x14ac:dyDescent="0.25">
      <c r="A6" s="78">
        <v>106</v>
      </c>
      <c r="B6" s="78">
        <v>15</v>
      </c>
      <c r="C6" s="18"/>
      <c r="D6" s="77" t="s">
        <v>26</v>
      </c>
      <c r="E6">
        <v>0</v>
      </c>
      <c r="F6">
        <v>166</v>
      </c>
      <c r="G6">
        <v>4</v>
      </c>
      <c r="H6">
        <v>120</v>
      </c>
      <c r="I6">
        <v>159</v>
      </c>
      <c r="J6">
        <v>14</v>
      </c>
      <c r="K6">
        <v>0</v>
      </c>
      <c r="L6">
        <v>0</v>
      </c>
      <c r="M6">
        <v>0</v>
      </c>
      <c r="N6">
        <v>176</v>
      </c>
      <c r="P6">
        <f t="shared" si="0"/>
        <v>639</v>
      </c>
    </row>
    <row r="7" spans="1:16" x14ac:dyDescent="0.25">
      <c r="A7" s="78">
        <v>95</v>
      </c>
      <c r="B7" s="78">
        <v>17</v>
      </c>
      <c r="C7" s="18"/>
      <c r="D7" s="77" t="s">
        <v>27</v>
      </c>
      <c r="P7">
        <f t="shared" si="0"/>
        <v>0</v>
      </c>
    </row>
    <row r="8" spans="1:16" x14ac:dyDescent="0.25">
      <c r="A8" s="78">
        <v>93</v>
      </c>
      <c r="B8" s="78">
        <v>18</v>
      </c>
      <c r="C8" s="18"/>
      <c r="D8" s="77" t="s">
        <v>28</v>
      </c>
      <c r="P8">
        <f t="shared" si="0"/>
        <v>0</v>
      </c>
    </row>
    <row r="9" spans="1:16" x14ac:dyDescent="0.25">
      <c r="A9" s="78">
        <v>107</v>
      </c>
      <c r="B9" s="78">
        <v>22</v>
      </c>
      <c r="C9" s="18"/>
      <c r="D9" s="77" t="s">
        <v>29</v>
      </c>
      <c r="P9">
        <f t="shared" si="0"/>
        <v>0</v>
      </c>
    </row>
    <row r="10" spans="1:16" x14ac:dyDescent="0.25">
      <c r="A10" s="78">
        <v>121</v>
      </c>
      <c r="B10" s="78">
        <v>23</v>
      </c>
      <c r="C10" s="18"/>
      <c r="D10" s="77" t="s">
        <v>31</v>
      </c>
      <c r="E10">
        <v>6</v>
      </c>
      <c r="F10">
        <v>441</v>
      </c>
      <c r="G10">
        <v>0</v>
      </c>
      <c r="H10">
        <v>0</v>
      </c>
      <c r="I10">
        <v>5</v>
      </c>
      <c r="J10">
        <v>0</v>
      </c>
      <c r="K10">
        <v>0</v>
      </c>
      <c r="L10">
        <v>0</v>
      </c>
      <c r="M10">
        <v>0</v>
      </c>
      <c r="N10">
        <v>7</v>
      </c>
      <c r="P10">
        <f t="shared" si="0"/>
        <v>459</v>
      </c>
    </row>
    <row r="11" spans="1:16" x14ac:dyDescent="0.25">
      <c r="A11" s="78">
        <v>123</v>
      </c>
      <c r="B11" s="78">
        <v>26</v>
      </c>
      <c r="C11" s="18"/>
      <c r="D11" s="77" t="s">
        <v>32</v>
      </c>
      <c r="E11">
        <v>6</v>
      </c>
      <c r="F11">
        <v>0</v>
      </c>
      <c r="G11">
        <v>0</v>
      </c>
      <c r="H11">
        <v>0</v>
      </c>
      <c r="I11">
        <v>9</v>
      </c>
      <c r="J11">
        <v>0</v>
      </c>
      <c r="K11">
        <v>0</v>
      </c>
      <c r="L11">
        <v>7</v>
      </c>
      <c r="M11">
        <v>0</v>
      </c>
      <c r="N11">
        <v>2</v>
      </c>
      <c r="P11">
        <f t="shared" si="0"/>
        <v>24</v>
      </c>
    </row>
    <row r="12" spans="1:16" x14ac:dyDescent="0.25">
      <c r="A12" s="78">
        <v>113</v>
      </c>
      <c r="B12" s="78">
        <v>28</v>
      </c>
      <c r="C12" s="18"/>
      <c r="D12" s="77" t="s">
        <v>33</v>
      </c>
      <c r="E12">
        <v>25</v>
      </c>
      <c r="F12">
        <v>847</v>
      </c>
      <c r="G12">
        <v>4</v>
      </c>
      <c r="H12">
        <v>75</v>
      </c>
      <c r="I12">
        <v>114</v>
      </c>
      <c r="J12">
        <v>3</v>
      </c>
      <c r="K12">
        <v>0</v>
      </c>
      <c r="L12">
        <v>2</v>
      </c>
      <c r="M12">
        <v>0</v>
      </c>
      <c r="N12">
        <v>124</v>
      </c>
      <c r="P12">
        <f t="shared" si="0"/>
        <v>1194</v>
      </c>
    </row>
    <row r="13" spans="1:16" x14ac:dyDescent="0.25">
      <c r="A13" s="78">
        <v>118</v>
      </c>
      <c r="B13" s="78">
        <v>31</v>
      </c>
      <c r="C13" s="18"/>
      <c r="D13" s="77" t="s">
        <v>34</v>
      </c>
      <c r="P13">
        <f t="shared" si="0"/>
        <v>0</v>
      </c>
    </row>
    <row r="14" spans="1:16" x14ac:dyDescent="0.25">
      <c r="A14" s="78">
        <v>119</v>
      </c>
      <c r="B14" s="78">
        <v>32</v>
      </c>
      <c r="C14" s="18"/>
      <c r="D14" s="77" t="s">
        <v>35</v>
      </c>
      <c r="P14">
        <f t="shared" si="0"/>
        <v>0</v>
      </c>
    </row>
    <row r="15" spans="1:16" x14ac:dyDescent="0.25">
      <c r="A15" s="78">
        <v>120</v>
      </c>
      <c r="B15" s="78">
        <v>33</v>
      </c>
      <c r="C15" s="18"/>
      <c r="D15" s="77" t="s">
        <v>36</v>
      </c>
      <c r="F15">
        <v>29</v>
      </c>
      <c r="I15">
        <v>35</v>
      </c>
      <c r="P15">
        <f t="shared" si="0"/>
        <v>64</v>
      </c>
    </row>
    <row r="16" spans="1:16" x14ac:dyDescent="0.25">
      <c r="A16" s="78">
        <v>116</v>
      </c>
      <c r="B16" s="78">
        <v>35</v>
      </c>
      <c r="C16" s="18"/>
      <c r="D16" s="77" t="s">
        <v>37</v>
      </c>
      <c r="E16">
        <v>0</v>
      </c>
      <c r="P16">
        <f t="shared" si="0"/>
        <v>0</v>
      </c>
    </row>
    <row r="17" spans="1:16" x14ac:dyDescent="0.25">
      <c r="A17" s="78">
        <v>108</v>
      </c>
      <c r="B17" s="78">
        <v>38</v>
      </c>
      <c r="C17" s="18"/>
      <c r="D17" s="77" t="s">
        <v>38</v>
      </c>
      <c r="I17">
        <v>2</v>
      </c>
      <c r="P17">
        <f t="shared" si="0"/>
        <v>2</v>
      </c>
    </row>
    <row r="18" spans="1:16" x14ac:dyDescent="0.25">
      <c r="A18" s="78">
        <v>125</v>
      </c>
      <c r="B18" s="78">
        <v>39</v>
      </c>
      <c r="C18" s="18"/>
      <c r="D18" s="77" t="s">
        <v>39</v>
      </c>
      <c r="F18">
        <v>1</v>
      </c>
      <c r="P18">
        <f t="shared" si="0"/>
        <v>1</v>
      </c>
    </row>
    <row r="19" spans="1:16" x14ac:dyDescent="0.25">
      <c r="A19" s="78">
        <v>126</v>
      </c>
      <c r="B19" s="78">
        <v>40</v>
      </c>
      <c r="C19" s="18"/>
      <c r="D19" s="77" t="s">
        <v>40</v>
      </c>
      <c r="F19">
        <v>1</v>
      </c>
      <c r="P19">
        <f t="shared" si="0"/>
        <v>1</v>
      </c>
    </row>
    <row r="20" spans="1:16" x14ac:dyDescent="0.25">
      <c r="A20" s="78">
        <v>127</v>
      </c>
      <c r="B20" s="78">
        <v>42</v>
      </c>
      <c r="C20" s="18"/>
      <c r="D20" s="77" t="s">
        <v>41</v>
      </c>
      <c r="F20">
        <v>377</v>
      </c>
      <c r="L20">
        <v>3</v>
      </c>
      <c r="P20">
        <f t="shared" si="0"/>
        <v>380</v>
      </c>
    </row>
    <row r="21" spans="1:16" x14ac:dyDescent="0.25">
      <c r="A21" s="78">
        <v>129</v>
      </c>
      <c r="B21" s="78">
        <v>44</v>
      </c>
      <c r="C21" s="18"/>
      <c r="D21" s="77" t="s">
        <v>42</v>
      </c>
      <c r="P21">
        <f t="shared" si="0"/>
        <v>0</v>
      </c>
    </row>
    <row r="22" spans="1:16" x14ac:dyDescent="0.25">
      <c r="A22" s="78">
        <v>130</v>
      </c>
      <c r="B22" s="78">
        <v>45</v>
      </c>
      <c r="C22" s="18"/>
      <c r="D22" s="77" t="s">
        <v>43</v>
      </c>
      <c r="F22">
        <v>11</v>
      </c>
      <c r="I22">
        <v>1</v>
      </c>
      <c r="P22">
        <f t="shared" si="0"/>
        <v>12</v>
      </c>
    </row>
    <row r="23" spans="1:16" x14ac:dyDescent="0.25">
      <c r="A23" s="78">
        <v>136</v>
      </c>
      <c r="B23" s="78">
        <v>50</v>
      </c>
      <c r="C23" s="18"/>
      <c r="D23" s="77" t="s">
        <v>44</v>
      </c>
      <c r="P23">
        <f t="shared" si="0"/>
        <v>0</v>
      </c>
    </row>
    <row r="24" spans="1:16" x14ac:dyDescent="0.25">
      <c r="A24" s="78">
        <v>140</v>
      </c>
      <c r="B24" s="78">
        <v>53</v>
      </c>
      <c r="C24" s="18"/>
      <c r="D24" s="77" t="s">
        <v>45</v>
      </c>
      <c r="P24">
        <f t="shared" si="0"/>
        <v>0</v>
      </c>
    </row>
    <row r="25" spans="1:16" x14ac:dyDescent="0.25">
      <c r="A25" s="78">
        <v>137</v>
      </c>
      <c r="B25" s="78">
        <v>55</v>
      </c>
      <c r="C25" s="18"/>
      <c r="D25" s="77" t="s">
        <v>46</v>
      </c>
      <c r="P25">
        <f t="shared" si="0"/>
        <v>0</v>
      </c>
    </row>
    <row r="26" spans="1:16" x14ac:dyDescent="0.25">
      <c r="A26" s="78">
        <v>143</v>
      </c>
      <c r="B26" s="78">
        <v>56</v>
      </c>
      <c r="C26" s="18"/>
      <c r="D26" s="77" t="s">
        <v>47</v>
      </c>
      <c r="P26">
        <f t="shared" si="0"/>
        <v>0</v>
      </c>
    </row>
    <row r="27" spans="1:16" x14ac:dyDescent="0.25">
      <c r="A27" s="78">
        <v>141</v>
      </c>
      <c r="B27" s="78">
        <v>57</v>
      </c>
      <c r="C27" s="18"/>
      <c r="D27" s="77" t="s">
        <v>48</v>
      </c>
      <c r="F27">
        <v>5</v>
      </c>
      <c r="I27">
        <v>6</v>
      </c>
      <c r="N27">
        <v>27</v>
      </c>
      <c r="P27">
        <f t="shared" si="0"/>
        <v>38</v>
      </c>
    </row>
    <row r="28" spans="1:16" x14ac:dyDescent="0.25">
      <c r="A28" s="78">
        <v>142</v>
      </c>
      <c r="B28" s="78">
        <v>58</v>
      </c>
      <c r="C28" s="18"/>
      <c r="D28" s="77" t="s">
        <v>49</v>
      </c>
      <c r="N28">
        <v>31</v>
      </c>
      <c r="P28">
        <f t="shared" si="0"/>
        <v>31</v>
      </c>
    </row>
    <row r="29" spans="1:16" x14ac:dyDescent="0.25">
      <c r="A29" s="78">
        <v>145</v>
      </c>
      <c r="B29" s="78">
        <v>60</v>
      </c>
      <c r="C29" s="18"/>
      <c r="D29" s="77" t="s">
        <v>50</v>
      </c>
      <c r="N29">
        <v>2</v>
      </c>
      <c r="P29">
        <f t="shared" si="0"/>
        <v>2</v>
      </c>
    </row>
    <row r="30" spans="1:16" x14ac:dyDescent="0.25">
      <c r="A30" s="78">
        <v>146</v>
      </c>
      <c r="B30" s="78">
        <v>61</v>
      </c>
      <c r="C30" s="18"/>
      <c r="D30" s="77" t="s">
        <v>51</v>
      </c>
      <c r="P30">
        <f t="shared" si="0"/>
        <v>0</v>
      </c>
    </row>
    <row r="31" spans="1:16" x14ac:dyDescent="0.25">
      <c r="A31" s="78">
        <v>147</v>
      </c>
      <c r="B31" s="78">
        <v>62</v>
      </c>
      <c r="C31" s="18"/>
      <c r="D31" s="77" t="s">
        <v>52</v>
      </c>
      <c r="P31">
        <f t="shared" si="0"/>
        <v>0</v>
      </c>
    </row>
    <row r="32" spans="1:16" x14ac:dyDescent="0.25">
      <c r="A32" s="78">
        <v>148</v>
      </c>
      <c r="B32" s="78">
        <v>64</v>
      </c>
      <c r="C32" s="18"/>
      <c r="D32" s="77" t="s">
        <v>53</v>
      </c>
      <c r="P32">
        <f t="shared" si="0"/>
        <v>0</v>
      </c>
    </row>
    <row r="33" spans="1:16" x14ac:dyDescent="0.25">
      <c r="A33" s="78">
        <v>209</v>
      </c>
      <c r="B33" s="78">
        <v>68</v>
      </c>
      <c r="C33" s="18"/>
      <c r="D33" s="77" t="s">
        <v>54</v>
      </c>
      <c r="P33">
        <f t="shared" si="0"/>
        <v>0</v>
      </c>
    </row>
    <row r="34" spans="1:16" x14ac:dyDescent="0.25">
      <c r="A34" s="78">
        <v>192</v>
      </c>
      <c r="B34" s="78">
        <v>72</v>
      </c>
      <c r="C34" s="18"/>
      <c r="D34" s="77" t="s">
        <v>55</v>
      </c>
      <c r="P34">
        <f t="shared" ref="P34:P65" si="1">SUM(E34:O34)</f>
        <v>0</v>
      </c>
    </row>
    <row r="35" spans="1:16" x14ac:dyDescent="0.25">
      <c r="A35" s="78">
        <v>190</v>
      </c>
      <c r="B35" s="78">
        <v>74</v>
      </c>
      <c r="C35" s="18"/>
      <c r="D35" s="77" t="s">
        <v>56</v>
      </c>
      <c r="J35">
        <v>12</v>
      </c>
      <c r="P35">
        <f t="shared" si="1"/>
        <v>12</v>
      </c>
    </row>
    <row r="36" spans="1:16" x14ac:dyDescent="0.25">
      <c r="A36" s="78">
        <v>193</v>
      </c>
      <c r="B36" s="78">
        <v>75</v>
      </c>
      <c r="C36" s="18"/>
      <c r="D36" s="77" t="s">
        <v>57</v>
      </c>
      <c r="F36">
        <v>8</v>
      </c>
      <c r="G36">
        <v>1</v>
      </c>
      <c r="H36">
        <v>18</v>
      </c>
      <c r="I36">
        <v>52</v>
      </c>
      <c r="J36">
        <v>5</v>
      </c>
      <c r="K36">
        <v>6</v>
      </c>
      <c r="O36">
        <v>4</v>
      </c>
      <c r="P36">
        <f t="shared" si="1"/>
        <v>94</v>
      </c>
    </row>
    <row r="37" spans="1:16" x14ac:dyDescent="0.25">
      <c r="A37" s="78">
        <v>199</v>
      </c>
      <c r="B37" s="78">
        <v>76</v>
      </c>
      <c r="C37" s="18"/>
      <c r="D37" s="77" t="s">
        <v>58</v>
      </c>
      <c r="P37">
        <f t="shared" si="1"/>
        <v>0</v>
      </c>
    </row>
    <row r="38" spans="1:16" x14ac:dyDescent="0.25">
      <c r="A38" s="78">
        <v>195</v>
      </c>
      <c r="B38" s="78">
        <v>83</v>
      </c>
      <c r="C38" s="18"/>
      <c r="D38" s="77" t="s">
        <v>59</v>
      </c>
      <c r="P38">
        <f t="shared" si="1"/>
        <v>0</v>
      </c>
    </row>
    <row r="39" spans="1:16" x14ac:dyDescent="0.25">
      <c r="A39" s="78">
        <v>203</v>
      </c>
      <c r="B39" s="78">
        <v>85</v>
      </c>
      <c r="C39" s="18"/>
      <c r="D39" s="77" t="s">
        <v>60</v>
      </c>
      <c r="K39">
        <v>45</v>
      </c>
      <c r="P39">
        <f t="shared" si="1"/>
        <v>45</v>
      </c>
    </row>
    <row r="40" spans="1:16" x14ac:dyDescent="0.25">
      <c r="A40" s="78">
        <v>204</v>
      </c>
      <c r="B40" s="78">
        <v>88</v>
      </c>
      <c r="C40" s="18"/>
      <c r="D40" s="77" t="s">
        <v>61</v>
      </c>
      <c r="K40">
        <v>78</v>
      </c>
      <c r="O40">
        <v>3</v>
      </c>
      <c r="P40">
        <f t="shared" si="1"/>
        <v>81</v>
      </c>
    </row>
    <row r="41" spans="1:16" x14ac:dyDescent="0.25">
      <c r="A41" s="78">
        <v>7</v>
      </c>
      <c r="B41" s="78">
        <v>95</v>
      </c>
      <c r="C41" s="18"/>
      <c r="D41" s="77" t="s">
        <v>62</v>
      </c>
      <c r="I41">
        <v>1</v>
      </c>
      <c r="J41">
        <v>4</v>
      </c>
      <c r="P41">
        <f t="shared" si="1"/>
        <v>5</v>
      </c>
    </row>
    <row r="42" spans="1:16" x14ac:dyDescent="0.25">
      <c r="A42" s="78">
        <v>10</v>
      </c>
      <c r="B42" s="78">
        <v>98</v>
      </c>
      <c r="C42" s="18"/>
      <c r="D42" s="77" t="s">
        <v>63</v>
      </c>
      <c r="P42">
        <f t="shared" si="1"/>
        <v>0</v>
      </c>
    </row>
    <row r="43" spans="1:16" x14ac:dyDescent="0.25">
      <c r="A43" s="78">
        <v>12</v>
      </c>
      <c r="B43" s="78">
        <v>100</v>
      </c>
      <c r="C43" s="18"/>
      <c r="D43" s="77" t="s">
        <v>64</v>
      </c>
      <c r="P43">
        <f t="shared" si="1"/>
        <v>0</v>
      </c>
    </row>
    <row r="44" spans="1:16" x14ac:dyDescent="0.25">
      <c r="A44" s="78">
        <v>61</v>
      </c>
      <c r="B44" s="78">
        <v>171</v>
      </c>
      <c r="C44" s="18"/>
      <c r="D44" s="77" t="s">
        <v>65</v>
      </c>
      <c r="P44">
        <f t="shared" si="1"/>
        <v>0</v>
      </c>
    </row>
    <row r="45" spans="1:16" x14ac:dyDescent="0.25">
      <c r="A45" s="78">
        <v>58</v>
      </c>
      <c r="B45" s="78">
        <v>176</v>
      </c>
      <c r="C45" s="18"/>
      <c r="D45" s="77" t="s">
        <v>66</v>
      </c>
      <c r="P45">
        <f t="shared" si="1"/>
        <v>0</v>
      </c>
    </row>
    <row r="46" spans="1:16" x14ac:dyDescent="0.25">
      <c r="A46" s="78">
        <v>68</v>
      </c>
      <c r="B46" s="78">
        <v>178</v>
      </c>
      <c r="C46" s="18"/>
      <c r="D46" s="77" t="s">
        <v>67</v>
      </c>
      <c r="P46">
        <f t="shared" si="1"/>
        <v>0</v>
      </c>
    </row>
    <row r="47" spans="1:16" x14ac:dyDescent="0.25">
      <c r="A47" s="78">
        <v>70</v>
      </c>
      <c r="B47" s="78">
        <v>182</v>
      </c>
      <c r="C47" s="18"/>
      <c r="D47" s="77" t="s">
        <v>68</v>
      </c>
      <c r="F47">
        <v>5</v>
      </c>
      <c r="I47">
        <v>5</v>
      </c>
      <c r="J47">
        <v>4</v>
      </c>
      <c r="P47">
        <f t="shared" si="1"/>
        <v>14</v>
      </c>
    </row>
    <row r="48" spans="1:16" x14ac:dyDescent="0.25">
      <c r="A48" s="78">
        <v>71</v>
      </c>
      <c r="B48" s="78">
        <v>184</v>
      </c>
      <c r="C48" s="18"/>
      <c r="D48" s="77" t="s">
        <v>69</v>
      </c>
      <c r="P48">
        <f t="shared" si="1"/>
        <v>0</v>
      </c>
    </row>
    <row r="49" spans="1:16" x14ac:dyDescent="0.25">
      <c r="A49" s="78">
        <v>81</v>
      </c>
      <c r="B49" s="78">
        <v>196</v>
      </c>
      <c r="C49" s="18"/>
      <c r="D49" s="77" t="s">
        <v>70</v>
      </c>
      <c r="P49">
        <f t="shared" si="1"/>
        <v>0</v>
      </c>
    </row>
    <row r="50" spans="1:16" x14ac:dyDescent="0.25">
      <c r="A50" s="78">
        <v>86</v>
      </c>
      <c r="B50" s="78">
        <v>201</v>
      </c>
      <c r="C50" s="18"/>
      <c r="D50" s="77" t="s">
        <v>71</v>
      </c>
      <c r="P50">
        <f t="shared" si="1"/>
        <v>0</v>
      </c>
    </row>
    <row r="51" spans="1:16" x14ac:dyDescent="0.25">
      <c r="A51" s="78">
        <v>151</v>
      </c>
      <c r="B51" s="78">
        <v>204</v>
      </c>
      <c r="C51" s="18"/>
      <c r="D51" s="77" t="s">
        <v>72</v>
      </c>
      <c r="P51">
        <f t="shared" si="1"/>
        <v>0</v>
      </c>
    </row>
    <row r="52" spans="1:16" x14ac:dyDescent="0.25">
      <c r="A52" s="78">
        <v>153</v>
      </c>
      <c r="B52" s="78">
        <v>206</v>
      </c>
      <c r="C52" s="18"/>
      <c r="D52" s="77" t="s">
        <v>73</v>
      </c>
      <c r="P52">
        <f t="shared" si="1"/>
        <v>0</v>
      </c>
    </row>
    <row r="53" spans="1:16" x14ac:dyDescent="0.25">
      <c r="A53" s="78">
        <v>159</v>
      </c>
      <c r="B53" s="78">
        <v>213</v>
      </c>
      <c r="C53" s="18"/>
      <c r="D53" s="77" t="s">
        <v>74</v>
      </c>
      <c r="F53">
        <v>2</v>
      </c>
      <c r="I53">
        <v>9</v>
      </c>
      <c r="J53">
        <v>7</v>
      </c>
      <c r="L53">
        <v>1</v>
      </c>
      <c r="P53">
        <f t="shared" si="1"/>
        <v>19</v>
      </c>
    </row>
    <row r="54" spans="1:16" x14ac:dyDescent="0.25">
      <c r="A54" s="78">
        <v>159.19999694824199</v>
      </c>
      <c r="B54" s="78">
        <v>213</v>
      </c>
      <c r="C54" s="18"/>
      <c r="D54" s="77" t="s">
        <v>75</v>
      </c>
      <c r="I54">
        <v>1</v>
      </c>
      <c r="P54">
        <f t="shared" si="1"/>
        <v>1</v>
      </c>
    </row>
    <row r="55" spans="1:16" x14ac:dyDescent="0.25">
      <c r="A55" s="78">
        <v>162</v>
      </c>
      <c r="B55" s="78">
        <v>216</v>
      </c>
      <c r="C55" s="18"/>
      <c r="D55" s="77" t="s">
        <v>76</v>
      </c>
      <c r="E55">
        <v>1</v>
      </c>
      <c r="F55">
        <v>7</v>
      </c>
      <c r="I55">
        <v>9</v>
      </c>
      <c r="J55">
        <v>1</v>
      </c>
      <c r="K55">
        <v>1</v>
      </c>
      <c r="L55">
        <v>4</v>
      </c>
      <c r="P55">
        <f t="shared" si="1"/>
        <v>23</v>
      </c>
    </row>
    <row r="56" spans="1:16" x14ac:dyDescent="0.25">
      <c r="A56" s="78">
        <v>163</v>
      </c>
      <c r="B56" s="78">
        <v>217</v>
      </c>
      <c r="C56" s="18"/>
      <c r="D56" s="77" t="s">
        <v>77</v>
      </c>
      <c r="E56">
        <v>2</v>
      </c>
      <c r="F56">
        <v>0</v>
      </c>
      <c r="G56">
        <v>1</v>
      </c>
      <c r="H56">
        <v>1</v>
      </c>
      <c r="I56">
        <v>1</v>
      </c>
      <c r="J56">
        <v>1</v>
      </c>
      <c r="N56">
        <v>1</v>
      </c>
      <c r="P56">
        <f t="shared" si="1"/>
        <v>7</v>
      </c>
    </row>
    <row r="57" spans="1:16" x14ac:dyDescent="0.25">
      <c r="A57" s="78">
        <v>164</v>
      </c>
      <c r="B57" s="78">
        <v>218</v>
      </c>
      <c r="C57" s="18"/>
      <c r="D57" s="77" t="s">
        <v>78</v>
      </c>
      <c r="H57">
        <v>1</v>
      </c>
      <c r="I57">
        <v>0</v>
      </c>
      <c r="P57">
        <f t="shared" si="1"/>
        <v>1</v>
      </c>
    </row>
    <row r="58" spans="1:16" x14ac:dyDescent="0.25">
      <c r="A58" s="78">
        <v>165</v>
      </c>
      <c r="B58" s="78">
        <v>219</v>
      </c>
      <c r="C58" s="18"/>
      <c r="D58" s="77" t="s">
        <v>79</v>
      </c>
      <c r="P58">
        <f t="shared" si="1"/>
        <v>0</v>
      </c>
    </row>
    <row r="59" spans="1:16" x14ac:dyDescent="0.25">
      <c r="A59" s="78">
        <v>173</v>
      </c>
      <c r="B59" s="78">
        <v>228</v>
      </c>
      <c r="C59" s="18"/>
      <c r="D59" s="77" t="s">
        <v>80</v>
      </c>
      <c r="P59">
        <f t="shared" si="1"/>
        <v>0</v>
      </c>
    </row>
    <row r="60" spans="1:16" x14ac:dyDescent="0.25">
      <c r="A60" s="78">
        <v>176</v>
      </c>
      <c r="B60" s="78">
        <v>231</v>
      </c>
      <c r="C60" s="18"/>
      <c r="D60" s="77" t="s">
        <v>81</v>
      </c>
      <c r="E60">
        <v>4</v>
      </c>
      <c r="F60">
        <v>11</v>
      </c>
      <c r="G60">
        <v>2</v>
      </c>
      <c r="H60">
        <v>4</v>
      </c>
      <c r="I60">
        <v>29</v>
      </c>
      <c r="J60">
        <v>15</v>
      </c>
      <c r="K60">
        <v>9</v>
      </c>
      <c r="L60">
        <v>24</v>
      </c>
      <c r="M60">
        <v>1</v>
      </c>
      <c r="P60">
        <f t="shared" si="1"/>
        <v>99</v>
      </c>
    </row>
    <row r="61" spans="1:16" x14ac:dyDescent="0.25">
      <c r="A61" s="78">
        <v>177</v>
      </c>
      <c r="B61" s="78">
        <v>232</v>
      </c>
      <c r="C61" s="18"/>
      <c r="D61" s="77" t="s">
        <v>82</v>
      </c>
      <c r="L61">
        <v>1</v>
      </c>
      <c r="P61">
        <f t="shared" si="1"/>
        <v>1</v>
      </c>
    </row>
    <row r="62" spans="1:16" x14ac:dyDescent="0.25">
      <c r="A62" s="78">
        <v>178</v>
      </c>
      <c r="B62" s="78">
        <v>233</v>
      </c>
      <c r="C62" s="18"/>
      <c r="D62" s="77" t="s">
        <v>83</v>
      </c>
      <c r="F62">
        <v>5</v>
      </c>
      <c r="I62">
        <v>13</v>
      </c>
      <c r="J62">
        <v>1</v>
      </c>
      <c r="K62">
        <v>1</v>
      </c>
      <c r="L62">
        <v>5</v>
      </c>
      <c r="P62">
        <f t="shared" si="1"/>
        <v>25</v>
      </c>
    </row>
    <row r="63" spans="1:16" x14ac:dyDescent="0.25">
      <c r="A63" s="78">
        <v>179</v>
      </c>
      <c r="B63" s="78">
        <v>234</v>
      </c>
      <c r="C63" s="18"/>
      <c r="D63" s="77" t="s">
        <v>84</v>
      </c>
      <c r="I63">
        <v>1</v>
      </c>
      <c r="K63">
        <v>5</v>
      </c>
      <c r="M63">
        <v>2</v>
      </c>
      <c r="P63">
        <f t="shared" si="1"/>
        <v>8</v>
      </c>
    </row>
    <row r="64" spans="1:16" x14ac:dyDescent="0.25">
      <c r="A64" s="78">
        <v>179.19999694824199</v>
      </c>
      <c r="B64" s="78">
        <v>234</v>
      </c>
      <c r="C64" s="18"/>
      <c r="D64" s="77" t="s">
        <v>85</v>
      </c>
      <c r="P64">
        <f t="shared" si="1"/>
        <v>0</v>
      </c>
    </row>
    <row r="65" spans="1:16" x14ac:dyDescent="0.25">
      <c r="A65" s="78">
        <v>216</v>
      </c>
      <c r="B65" s="78">
        <v>241</v>
      </c>
      <c r="C65" s="18"/>
      <c r="D65" s="77" t="s">
        <v>86</v>
      </c>
      <c r="E65">
        <v>1</v>
      </c>
      <c r="F65">
        <v>4</v>
      </c>
      <c r="I65">
        <v>1</v>
      </c>
      <c r="P65">
        <f t="shared" si="1"/>
        <v>6</v>
      </c>
    </row>
    <row r="66" spans="1:16" x14ac:dyDescent="0.25">
      <c r="A66" s="78">
        <v>217</v>
      </c>
      <c r="B66" s="78">
        <v>242</v>
      </c>
      <c r="C66" s="18"/>
      <c r="D66" s="77" t="s">
        <v>87</v>
      </c>
      <c r="P66">
        <f t="shared" ref="P66:P97" si="2">SUM(E66:O66)</f>
        <v>0</v>
      </c>
    </row>
    <row r="67" spans="1:16" x14ac:dyDescent="0.25">
      <c r="A67" s="78">
        <v>223</v>
      </c>
      <c r="B67" s="78">
        <v>250</v>
      </c>
      <c r="C67" s="18"/>
      <c r="D67" s="77" t="s">
        <v>88</v>
      </c>
      <c r="E67">
        <v>6</v>
      </c>
      <c r="I67">
        <v>2</v>
      </c>
      <c r="P67">
        <f t="shared" si="2"/>
        <v>8</v>
      </c>
    </row>
    <row r="68" spans="1:16" x14ac:dyDescent="0.25">
      <c r="A68" s="78">
        <v>226</v>
      </c>
      <c r="B68" s="78">
        <v>253</v>
      </c>
      <c r="C68" s="18"/>
      <c r="D68" s="77" t="s">
        <v>89</v>
      </c>
      <c r="P68">
        <f t="shared" si="2"/>
        <v>0</v>
      </c>
    </row>
    <row r="69" spans="1:16" x14ac:dyDescent="0.25">
      <c r="A69" s="78">
        <v>242</v>
      </c>
      <c r="B69" s="78">
        <v>277</v>
      </c>
      <c r="C69" s="18"/>
      <c r="D69" s="77" t="s">
        <v>90</v>
      </c>
      <c r="F69">
        <v>11</v>
      </c>
      <c r="P69">
        <f t="shared" si="2"/>
        <v>11</v>
      </c>
    </row>
    <row r="70" spans="1:16" x14ac:dyDescent="0.25">
      <c r="A70" s="78">
        <v>253</v>
      </c>
      <c r="B70" s="78">
        <v>289</v>
      </c>
      <c r="C70" s="18"/>
      <c r="D70" s="77" t="s">
        <v>91</v>
      </c>
      <c r="P70">
        <f t="shared" si="2"/>
        <v>0</v>
      </c>
    </row>
    <row r="71" spans="1:16" x14ac:dyDescent="0.25">
      <c r="A71" s="78">
        <v>254</v>
      </c>
      <c r="B71" s="78">
        <v>292</v>
      </c>
      <c r="C71" s="18"/>
      <c r="D71" s="77" t="s">
        <v>92</v>
      </c>
      <c r="P71">
        <f t="shared" si="2"/>
        <v>0</v>
      </c>
    </row>
    <row r="72" spans="1:16" x14ac:dyDescent="0.25">
      <c r="A72" s="78">
        <v>305</v>
      </c>
      <c r="B72" s="78">
        <v>335</v>
      </c>
      <c r="C72" s="18"/>
      <c r="D72" s="77" t="s">
        <v>93</v>
      </c>
      <c r="P72">
        <f t="shared" si="2"/>
        <v>0</v>
      </c>
    </row>
    <row r="73" spans="1:16" x14ac:dyDescent="0.25">
      <c r="A73" s="78">
        <v>308</v>
      </c>
      <c r="B73" s="78">
        <v>339</v>
      </c>
      <c r="C73" s="18"/>
      <c r="D73" s="77" t="s">
        <v>94</v>
      </c>
      <c r="F73">
        <v>5</v>
      </c>
      <c r="I73">
        <v>5</v>
      </c>
      <c r="J73">
        <v>5</v>
      </c>
      <c r="K73">
        <v>4</v>
      </c>
      <c r="P73">
        <f t="shared" si="2"/>
        <v>19</v>
      </c>
    </row>
    <row r="74" spans="1:16" x14ac:dyDescent="0.25">
      <c r="A74" s="78">
        <v>311</v>
      </c>
      <c r="B74" s="78">
        <v>344</v>
      </c>
      <c r="C74" s="18"/>
      <c r="D74" s="77" t="s">
        <v>95</v>
      </c>
      <c r="P74">
        <f t="shared" si="2"/>
        <v>0</v>
      </c>
    </row>
    <row r="75" spans="1:16" x14ac:dyDescent="0.25">
      <c r="A75" s="78">
        <v>300.5</v>
      </c>
      <c r="B75" s="78">
        <v>346.5</v>
      </c>
      <c r="C75" s="18"/>
      <c r="D75" s="77" t="s">
        <v>96</v>
      </c>
      <c r="P75">
        <f t="shared" si="2"/>
        <v>0</v>
      </c>
    </row>
    <row r="76" spans="1:16" x14ac:dyDescent="0.25">
      <c r="A76" s="78">
        <v>320</v>
      </c>
      <c r="B76" s="78">
        <v>387</v>
      </c>
      <c r="C76" s="18"/>
      <c r="D76" s="77" t="s">
        <v>97</v>
      </c>
      <c r="P76">
        <f t="shared" si="2"/>
        <v>0</v>
      </c>
    </row>
    <row r="77" spans="1:16" x14ac:dyDescent="0.25">
      <c r="A77" s="78">
        <v>327</v>
      </c>
      <c r="B77" s="78">
        <v>392</v>
      </c>
      <c r="C77" s="18"/>
      <c r="D77" s="77" t="s">
        <v>98</v>
      </c>
      <c r="F77">
        <v>27</v>
      </c>
      <c r="P77">
        <f t="shared" si="2"/>
        <v>27</v>
      </c>
    </row>
    <row r="78" spans="1:16" x14ac:dyDescent="0.25">
      <c r="A78" s="78">
        <v>328</v>
      </c>
      <c r="B78" s="78">
        <v>395</v>
      </c>
      <c r="C78" s="18"/>
      <c r="D78" s="77" t="s">
        <v>99</v>
      </c>
      <c r="P78">
        <f t="shared" si="2"/>
        <v>0</v>
      </c>
    </row>
    <row r="79" spans="1:16" x14ac:dyDescent="0.25">
      <c r="A79" s="78">
        <v>329</v>
      </c>
      <c r="B79" s="78">
        <v>396</v>
      </c>
      <c r="C79" s="18"/>
      <c r="D79" s="77" t="s">
        <v>100</v>
      </c>
      <c r="P79">
        <f t="shared" si="2"/>
        <v>0</v>
      </c>
    </row>
    <row r="80" spans="1:16" x14ac:dyDescent="0.25">
      <c r="A80" s="78">
        <v>330</v>
      </c>
      <c r="B80" s="78">
        <v>398</v>
      </c>
      <c r="C80" s="18"/>
      <c r="D80" s="77" t="s">
        <v>101</v>
      </c>
      <c r="P80">
        <f t="shared" si="2"/>
        <v>0</v>
      </c>
    </row>
    <row r="81" spans="1:16" x14ac:dyDescent="0.25">
      <c r="A81" s="78">
        <v>332</v>
      </c>
      <c r="B81" s="78">
        <v>400</v>
      </c>
      <c r="C81" s="18"/>
      <c r="D81" s="77" t="s">
        <v>102</v>
      </c>
      <c r="P81">
        <f t="shared" si="2"/>
        <v>0</v>
      </c>
    </row>
    <row r="82" spans="1:16" x14ac:dyDescent="0.25">
      <c r="A82" s="78">
        <v>333</v>
      </c>
      <c r="B82" s="78">
        <v>401</v>
      </c>
      <c r="C82" s="18"/>
      <c r="D82" s="77" t="s">
        <v>103</v>
      </c>
      <c r="P82">
        <f t="shared" si="2"/>
        <v>0</v>
      </c>
    </row>
    <row r="83" spans="1:16" x14ac:dyDescent="0.25">
      <c r="A83" s="78">
        <v>336</v>
      </c>
      <c r="B83" s="78">
        <v>402</v>
      </c>
      <c r="C83" s="18"/>
      <c r="D83" s="77" t="s">
        <v>104</v>
      </c>
      <c r="P83">
        <f t="shared" si="2"/>
        <v>0</v>
      </c>
    </row>
    <row r="84" spans="1:16" x14ac:dyDescent="0.25">
      <c r="A84" s="78">
        <v>337</v>
      </c>
      <c r="B84" s="78">
        <v>403</v>
      </c>
      <c r="C84" s="18"/>
      <c r="D84" s="77" t="s">
        <v>105</v>
      </c>
      <c r="P84">
        <f t="shared" si="2"/>
        <v>0</v>
      </c>
    </row>
    <row r="85" spans="1:16" x14ac:dyDescent="0.25">
      <c r="A85" s="78">
        <v>384</v>
      </c>
      <c r="B85" s="78">
        <v>426</v>
      </c>
      <c r="C85" s="18"/>
      <c r="D85" s="77" t="s">
        <v>106</v>
      </c>
      <c r="E85">
        <v>1</v>
      </c>
      <c r="G85">
        <v>17</v>
      </c>
      <c r="H85">
        <v>117</v>
      </c>
      <c r="I85">
        <v>83</v>
      </c>
      <c r="J85">
        <v>58</v>
      </c>
      <c r="K85">
        <v>9</v>
      </c>
      <c r="L85">
        <v>29</v>
      </c>
      <c r="P85">
        <f t="shared" si="2"/>
        <v>314</v>
      </c>
    </row>
    <row r="86" spans="1:16" x14ac:dyDescent="0.25">
      <c r="A86" s="78">
        <v>389</v>
      </c>
      <c r="B86" s="78">
        <v>433</v>
      </c>
      <c r="C86" s="18"/>
      <c r="D86" s="77" t="s">
        <v>107</v>
      </c>
      <c r="E86">
        <v>50</v>
      </c>
      <c r="F86">
        <v>9</v>
      </c>
      <c r="G86">
        <v>2</v>
      </c>
      <c r="H86">
        <v>37</v>
      </c>
      <c r="I86">
        <v>23</v>
      </c>
      <c r="J86">
        <v>56</v>
      </c>
      <c r="K86">
        <v>21</v>
      </c>
      <c r="L86">
        <v>71</v>
      </c>
      <c r="O86">
        <v>41</v>
      </c>
      <c r="P86">
        <f t="shared" si="2"/>
        <v>310</v>
      </c>
    </row>
    <row r="87" spans="1:16" x14ac:dyDescent="0.25">
      <c r="A87" s="78">
        <v>394</v>
      </c>
      <c r="B87" s="78">
        <v>444</v>
      </c>
      <c r="C87" s="18"/>
      <c r="D87" s="77" t="s">
        <v>108</v>
      </c>
      <c r="F87">
        <v>4</v>
      </c>
      <c r="J87">
        <v>2</v>
      </c>
      <c r="P87">
        <f t="shared" si="2"/>
        <v>6</v>
      </c>
    </row>
    <row r="88" spans="1:16" x14ac:dyDescent="0.25">
      <c r="A88" s="78">
        <v>418</v>
      </c>
      <c r="B88" s="78">
        <v>453</v>
      </c>
      <c r="C88" s="18"/>
      <c r="D88" s="77" t="s">
        <v>109</v>
      </c>
      <c r="I88">
        <v>6</v>
      </c>
      <c r="P88">
        <f t="shared" si="2"/>
        <v>6</v>
      </c>
    </row>
    <row r="89" spans="1:16" x14ac:dyDescent="0.25">
      <c r="A89" s="78">
        <v>422</v>
      </c>
      <c r="B89" s="78">
        <v>456</v>
      </c>
      <c r="C89" s="18"/>
      <c r="D89" s="77" t="s">
        <v>110</v>
      </c>
      <c r="P89">
        <f t="shared" si="2"/>
        <v>0</v>
      </c>
    </row>
    <row r="90" spans="1:16" x14ac:dyDescent="0.25">
      <c r="A90" s="78">
        <v>424</v>
      </c>
      <c r="B90" s="78">
        <v>459</v>
      </c>
      <c r="C90" s="18"/>
      <c r="D90" s="77" t="s">
        <v>111</v>
      </c>
      <c r="F90">
        <v>3</v>
      </c>
      <c r="H90">
        <v>0</v>
      </c>
      <c r="I90">
        <v>3</v>
      </c>
      <c r="J90">
        <v>3</v>
      </c>
      <c r="L90">
        <v>2</v>
      </c>
      <c r="M90">
        <v>3</v>
      </c>
      <c r="O90">
        <v>1</v>
      </c>
      <c r="P90">
        <f t="shared" si="2"/>
        <v>15</v>
      </c>
    </row>
    <row r="91" spans="1:16" x14ac:dyDescent="0.25">
      <c r="A91" s="78">
        <v>427</v>
      </c>
      <c r="B91" s="78">
        <v>462</v>
      </c>
      <c r="C91" s="18"/>
      <c r="D91" s="77" t="s">
        <v>112</v>
      </c>
      <c r="M91">
        <v>2</v>
      </c>
      <c r="P91">
        <f t="shared" si="2"/>
        <v>2</v>
      </c>
    </row>
    <row r="92" spans="1:16" x14ac:dyDescent="0.25">
      <c r="A92" s="78">
        <v>435</v>
      </c>
      <c r="B92" s="78">
        <v>470</v>
      </c>
      <c r="C92" s="18"/>
      <c r="D92" s="77" t="s">
        <v>113</v>
      </c>
      <c r="O92">
        <v>2</v>
      </c>
      <c r="P92">
        <f t="shared" si="2"/>
        <v>2</v>
      </c>
    </row>
    <row r="93" spans="1:16" x14ac:dyDescent="0.25">
      <c r="A93" s="78">
        <v>436</v>
      </c>
      <c r="B93" s="78">
        <v>472</v>
      </c>
      <c r="C93" s="18"/>
      <c r="D93" s="77" t="s">
        <v>114</v>
      </c>
      <c r="I93">
        <v>2</v>
      </c>
      <c r="P93">
        <f t="shared" si="2"/>
        <v>2</v>
      </c>
    </row>
    <row r="94" spans="1:16" x14ac:dyDescent="0.25">
      <c r="A94" s="78">
        <v>438</v>
      </c>
      <c r="B94" s="78">
        <v>474</v>
      </c>
      <c r="C94" s="18"/>
      <c r="D94" s="77" t="s">
        <v>115</v>
      </c>
      <c r="M94">
        <v>1</v>
      </c>
      <c r="N94">
        <v>2</v>
      </c>
      <c r="P94">
        <f t="shared" si="2"/>
        <v>3</v>
      </c>
    </row>
    <row r="95" spans="1:16" x14ac:dyDescent="0.25">
      <c r="A95" s="78">
        <v>471</v>
      </c>
      <c r="B95" s="78">
        <v>511</v>
      </c>
      <c r="C95" s="18"/>
      <c r="D95" s="77" t="s">
        <v>116</v>
      </c>
      <c r="P95">
        <f t="shared" si="2"/>
        <v>0</v>
      </c>
    </row>
    <row r="96" spans="1:16" x14ac:dyDescent="0.25">
      <c r="A96" s="78">
        <v>482</v>
      </c>
      <c r="B96" s="78">
        <v>522</v>
      </c>
      <c r="C96" s="18"/>
      <c r="D96" s="77" t="s">
        <v>117</v>
      </c>
      <c r="I96">
        <v>2</v>
      </c>
      <c r="J96">
        <v>3</v>
      </c>
      <c r="L96">
        <v>2</v>
      </c>
      <c r="N96">
        <v>2</v>
      </c>
      <c r="P96">
        <f t="shared" si="2"/>
        <v>9</v>
      </c>
    </row>
    <row r="97" spans="1:16" x14ac:dyDescent="0.25">
      <c r="A97" s="78">
        <v>485</v>
      </c>
      <c r="B97" s="78">
        <v>526</v>
      </c>
      <c r="C97" s="18"/>
      <c r="D97" s="77" t="s">
        <v>118</v>
      </c>
      <c r="P97">
        <f t="shared" si="2"/>
        <v>0</v>
      </c>
    </row>
    <row r="98" spans="1:16" x14ac:dyDescent="0.25">
      <c r="A98" s="78">
        <v>492</v>
      </c>
      <c r="B98" s="78">
        <v>534</v>
      </c>
      <c r="C98" s="18"/>
      <c r="D98" s="77" t="s">
        <v>119</v>
      </c>
      <c r="P98">
        <f t="shared" ref="P98:P129" si="3">SUM(E98:O98)</f>
        <v>0</v>
      </c>
    </row>
    <row r="99" spans="1:16" x14ac:dyDescent="0.25">
      <c r="A99" s="78">
        <v>494</v>
      </c>
      <c r="B99" s="78">
        <v>539</v>
      </c>
      <c r="C99" s="18"/>
      <c r="D99" s="77" t="s">
        <v>120</v>
      </c>
      <c r="P99">
        <f t="shared" si="3"/>
        <v>0</v>
      </c>
    </row>
    <row r="100" spans="1:16" x14ac:dyDescent="0.25">
      <c r="A100" s="78">
        <v>498</v>
      </c>
      <c r="B100" s="78">
        <v>539</v>
      </c>
      <c r="C100" s="18"/>
      <c r="D100" s="77" t="s">
        <v>121</v>
      </c>
      <c r="G100">
        <v>3</v>
      </c>
      <c r="H100">
        <v>1</v>
      </c>
      <c r="I100">
        <v>1</v>
      </c>
      <c r="J100">
        <v>2</v>
      </c>
      <c r="K100">
        <v>1</v>
      </c>
      <c r="L100">
        <v>2</v>
      </c>
      <c r="O100">
        <v>2</v>
      </c>
      <c r="P100">
        <f t="shared" si="3"/>
        <v>12</v>
      </c>
    </row>
    <row r="101" spans="1:16" x14ac:dyDescent="0.25">
      <c r="A101" s="78">
        <v>499</v>
      </c>
      <c r="B101" s="78">
        <v>540</v>
      </c>
      <c r="C101" s="18"/>
      <c r="D101" s="77" t="s">
        <v>122</v>
      </c>
      <c r="P101">
        <f t="shared" si="3"/>
        <v>0</v>
      </c>
    </row>
    <row r="102" spans="1:16" x14ac:dyDescent="0.25">
      <c r="A102" s="78">
        <v>505</v>
      </c>
      <c r="B102" s="78">
        <v>546</v>
      </c>
      <c r="C102" s="18"/>
      <c r="D102" s="77" t="s">
        <v>123</v>
      </c>
      <c r="E102">
        <v>2</v>
      </c>
      <c r="F102">
        <v>3</v>
      </c>
      <c r="G102">
        <v>5</v>
      </c>
      <c r="H102">
        <v>15</v>
      </c>
      <c r="I102">
        <v>9</v>
      </c>
      <c r="J102">
        <v>14</v>
      </c>
      <c r="K102">
        <v>18</v>
      </c>
      <c r="L102">
        <v>4</v>
      </c>
      <c r="M102">
        <v>7</v>
      </c>
      <c r="N102">
        <v>4</v>
      </c>
      <c r="O102">
        <v>3</v>
      </c>
      <c r="P102">
        <f t="shared" si="3"/>
        <v>84</v>
      </c>
    </row>
    <row r="103" spans="1:16" x14ac:dyDescent="0.25">
      <c r="A103" s="78">
        <v>182</v>
      </c>
      <c r="B103" s="78">
        <v>553</v>
      </c>
      <c r="C103" s="18"/>
      <c r="D103" s="82" t="s">
        <v>124</v>
      </c>
      <c r="E103">
        <v>1</v>
      </c>
      <c r="F103">
        <v>5</v>
      </c>
      <c r="G103">
        <v>1</v>
      </c>
      <c r="H103">
        <v>1</v>
      </c>
      <c r="I103">
        <v>19</v>
      </c>
      <c r="J103">
        <v>6</v>
      </c>
      <c r="K103">
        <v>4</v>
      </c>
      <c r="L103">
        <v>8</v>
      </c>
      <c r="O103">
        <v>1</v>
      </c>
      <c r="P103">
        <f t="shared" si="3"/>
        <v>46</v>
      </c>
    </row>
    <row r="104" spans="1:16" x14ac:dyDescent="0.25">
      <c r="A104" s="78">
        <v>183</v>
      </c>
      <c r="B104" s="78">
        <v>555</v>
      </c>
      <c r="C104" s="18"/>
      <c r="D104" s="82" t="s">
        <v>125</v>
      </c>
      <c r="F104">
        <v>1</v>
      </c>
      <c r="H104">
        <v>1</v>
      </c>
      <c r="L104">
        <v>3</v>
      </c>
      <c r="P104">
        <f t="shared" si="3"/>
        <v>5</v>
      </c>
    </row>
    <row r="105" spans="1:16" x14ac:dyDescent="0.25">
      <c r="A105" s="78">
        <v>186</v>
      </c>
      <c r="B105" s="78">
        <v>559</v>
      </c>
      <c r="C105" s="18"/>
      <c r="D105" s="82" t="s">
        <v>126</v>
      </c>
      <c r="P105">
        <f t="shared" si="3"/>
        <v>0</v>
      </c>
    </row>
    <row r="106" spans="1:16" x14ac:dyDescent="0.25">
      <c r="A106" s="78">
        <v>188</v>
      </c>
      <c r="B106" s="78">
        <v>560</v>
      </c>
      <c r="C106" s="18"/>
      <c r="D106" s="82" t="s">
        <v>127</v>
      </c>
      <c r="I106">
        <v>2</v>
      </c>
      <c r="P106">
        <f t="shared" si="3"/>
        <v>2</v>
      </c>
    </row>
    <row r="107" spans="1:16" x14ac:dyDescent="0.25">
      <c r="A107" s="78">
        <v>683</v>
      </c>
      <c r="B107" s="78">
        <v>620</v>
      </c>
      <c r="C107" s="18"/>
      <c r="D107" s="77" t="s">
        <v>128</v>
      </c>
      <c r="P107">
        <f t="shared" si="3"/>
        <v>0</v>
      </c>
    </row>
    <row r="108" spans="1:16" x14ac:dyDescent="0.25">
      <c r="A108" s="78">
        <v>682</v>
      </c>
      <c r="B108" s="78">
        <v>621</v>
      </c>
      <c r="C108" s="18"/>
      <c r="D108" s="77" t="s">
        <v>129</v>
      </c>
      <c r="F108">
        <v>1</v>
      </c>
      <c r="P108">
        <f t="shared" si="3"/>
        <v>1</v>
      </c>
    </row>
    <row r="109" spans="1:16" x14ac:dyDescent="0.25">
      <c r="A109" s="78">
        <v>567</v>
      </c>
      <c r="B109" s="78">
        <v>642</v>
      </c>
      <c r="C109" s="18"/>
      <c r="D109" s="77" t="s">
        <v>130</v>
      </c>
      <c r="P109">
        <f t="shared" si="3"/>
        <v>0</v>
      </c>
    </row>
    <row r="110" spans="1:16" x14ac:dyDescent="0.25">
      <c r="A110" s="78">
        <v>568</v>
      </c>
      <c r="B110" s="78">
        <v>643</v>
      </c>
      <c r="C110" s="18"/>
      <c r="D110" s="77" t="s">
        <v>131</v>
      </c>
      <c r="P110">
        <f t="shared" si="3"/>
        <v>0</v>
      </c>
    </row>
    <row r="111" spans="1:16" x14ac:dyDescent="0.25">
      <c r="A111" s="78">
        <v>571</v>
      </c>
      <c r="B111" s="78">
        <v>646</v>
      </c>
      <c r="C111" s="18"/>
      <c r="D111" s="77" t="s">
        <v>132</v>
      </c>
      <c r="P111">
        <f t="shared" si="3"/>
        <v>0</v>
      </c>
    </row>
    <row r="112" spans="1:16" x14ac:dyDescent="0.25">
      <c r="A112" s="78">
        <v>574</v>
      </c>
      <c r="B112" s="78">
        <v>648</v>
      </c>
      <c r="C112" s="18"/>
      <c r="D112" s="77" t="s">
        <v>133</v>
      </c>
      <c r="K112">
        <v>13</v>
      </c>
      <c r="M112">
        <v>5</v>
      </c>
      <c r="P112">
        <f t="shared" si="3"/>
        <v>18</v>
      </c>
    </row>
    <row r="113" spans="1:16" x14ac:dyDescent="0.25">
      <c r="A113" s="78">
        <v>575</v>
      </c>
      <c r="B113" s="78">
        <v>649</v>
      </c>
      <c r="C113" s="18"/>
      <c r="D113" s="77" t="s">
        <v>134</v>
      </c>
      <c r="E113">
        <v>61</v>
      </c>
      <c r="F113">
        <v>26</v>
      </c>
      <c r="G113">
        <v>10</v>
      </c>
      <c r="H113">
        <v>20</v>
      </c>
      <c r="I113">
        <v>56</v>
      </c>
      <c r="J113">
        <v>47</v>
      </c>
      <c r="K113">
        <v>41</v>
      </c>
      <c r="L113">
        <v>64</v>
      </c>
      <c r="M113">
        <v>2</v>
      </c>
      <c r="O113">
        <v>15</v>
      </c>
      <c r="P113">
        <f t="shared" si="3"/>
        <v>342</v>
      </c>
    </row>
    <row r="114" spans="1:16" x14ac:dyDescent="0.25">
      <c r="A114" s="78">
        <v>578</v>
      </c>
      <c r="B114" s="78">
        <v>652</v>
      </c>
      <c r="C114" s="18"/>
      <c r="D114" s="77" t="s">
        <v>135</v>
      </c>
      <c r="E114">
        <v>4</v>
      </c>
      <c r="F114">
        <v>3</v>
      </c>
      <c r="G114">
        <v>16</v>
      </c>
      <c r="H114">
        <v>3</v>
      </c>
      <c r="I114">
        <v>3</v>
      </c>
      <c r="J114">
        <v>5</v>
      </c>
      <c r="K114">
        <v>3</v>
      </c>
      <c r="L114">
        <v>2</v>
      </c>
      <c r="M114">
        <v>2</v>
      </c>
      <c r="N114">
        <v>4</v>
      </c>
      <c r="O114">
        <v>6</v>
      </c>
      <c r="P114">
        <f t="shared" si="3"/>
        <v>51</v>
      </c>
    </row>
    <row r="115" spans="1:16" x14ac:dyDescent="0.25">
      <c r="A115" s="78">
        <v>583</v>
      </c>
      <c r="B115" s="78">
        <v>657</v>
      </c>
      <c r="C115" s="18"/>
      <c r="D115" s="77" t="s">
        <v>136</v>
      </c>
      <c r="F115">
        <v>29</v>
      </c>
      <c r="H115">
        <v>1</v>
      </c>
      <c r="I115">
        <v>9</v>
      </c>
      <c r="J115">
        <v>1</v>
      </c>
      <c r="K115">
        <v>10</v>
      </c>
      <c r="L115">
        <v>2</v>
      </c>
      <c r="M115">
        <v>2</v>
      </c>
      <c r="N115">
        <v>3</v>
      </c>
      <c r="P115">
        <f t="shared" si="3"/>
        <v>57</v>
      </c>
    </row>
    <row r="116" spans="1:16" x14ac:dyDescent="0.25">
      <c r="A116" s="78">
        <v>551</v>
      </c>
      <c r="B116" s="78">
        <v>659</v>
      </c>
      <c r="C116" s="18"/>
      <c r="D116" s="77" t="s">
        <v>137</v>
      </c>
      <c r="F116">
        <v>7</v>
      </c>
      <c r="I116">
        <v>5</v>
      </c>
      <c r="J116">
        <v>16</v>
      </c>
      <c r="L116">
        <v>35</v>
      </c>
      <c r="P116">
        <f t="shared" si="3"/>
        <v>63</v>
      </c>
    </row>
    <row r="117" spans="1:16" x14ac:dyDescent="0.25">
      <c r="A117" s="78">
        <v>584</v>
      </c>
      <c r="B117" s="78">
        <v>676</v>
      </c>
      <c r="C117" s="18"/>
      <c r="D117" s="77" t="s">
        <v>138</v>
      </c>
      <c r="E117">
        <v>38</v>
      </c>
      <c r="F117">
        <v>4</v>
      </c>
      <c r="G117">
        <v>20</v>
      </c>
      <c r="H117">
        <v>9</v>
      </c>
      <c r="I117">
        <v>5</v>
      </c>
      <c r="J117">
        <v>13</v>
      </c>
      <c r="K117">
        <v>17</v>
      </c>
      <c r="L117">
        <v>3</v>
      </c>
      <c r="M117">
        <v>10</v>
      </c>
      <c r="N117">
        <v>6</v>
      </c>
      <c r="O117">
        <v>33</v>
      </c>
      <c r="P117">
        <f t="shared" si="3"/>
        <v>158</v>
      </c>
    </row>
    <row r="118" spans="1:16" x14ac:dyDescent="0.25">
      <c r="A118" s="78">
        <v>587</v>
      </c>
      <c r="B118" s="78">
        <v>677</v>
      </c>
      <c r="C118" s="18"/>
      <c r="D118" s="77" t="s">
        <v>139</v>
      </c>
      <c r="K118">
        <v>1</v>
      </c>
      <c r="P118">
        <f t="shared" si="3"/>
        <v>1</v>
      </c>
    </row>
    <row r="119" spans="1:16" x14ac:dyDescent="0.25">
      <c r="A119" s="78">
        <v>596</v>
      </c>
      <c r="B119" s="78">
        <v>688</v>
      </c>
      <c r="C119" s="18"/>
      <c r="D119" s="77" t="s">
        <v>140</v>
      </c>
      <c r="P119">
        <f t="shared" si="3"/>
        <v>0</v>
      </c>
    </row>
    <row r="120" spans="1:16" x14ac:dyDescent="0.25">
      <c r="A120" s="78">
        <v>597</v>
      </c>
      <c r="B120" s="78">
        <v>689</v>
      </c>
      <c r="C120" s="18"/>
      <c r="D120" s="77" t="s">
        <v>141</v>
      </c>
      <c r="E120">
        <v>2</v>
      </c>
      <c r="F120">
        <v>0</v>
      </c>
      <c r="G120">
        <v>4</v>
      </c>
      <c r="M120">
        <v>4</v>
      </c>
      <c r="P120">
        <f t="shared" si="3"/>
        <v>10</v>
      </c>
    </row>
    <row r="121" spans="1:16" x14ac:dyDescent="0.25">
      <c r="A121" s="78">
        <v>598</v>
      </c>
      <c r="B121" s="78">
        <v>690</v>
      </c>
      <c r="C121" s="18"/>
      <c r="D121" s="77" t="s">
        <v>142</v>
      </c>
      <c r="P121">
        <f t="shared" si="3"/>
        <v>0</v>
      </c>
    </row>
    <row r="122" spans="1:16" x14ac:dyDescent="0.25">
      <c r="A122" s="78">
        <v>601</v>
      </c>
      <c r="B122" s="78">
        <v>693</v>
      </c>
      <c r="C122" s="18"/>
      <c r="D122" s="77" t="s">
        <v>143</v>
      </c>
      <c r="M122">
        <v>5</v>
      </c>
      <c r="P122">
        <f t="shared" si="3"/>
        <v>5</v>
      </c>
    </row>
    <row r="123" spans="1:16" x14ac:dyDescent="0.25">
      <c r="A123" s="78">
        <v>605</v>
      </c>
      <c r="B123" s="78">
        <v>695</v>
      </c>
      <c r="C123" s="18"/>
      <c r="D123" s="77" t="s">
        <v>144</v>
      </c>
      <c r="M123">
        <v>8</v>
      </c>
      <c r="P123">
        <f t="shared" si="3"/>
        <v>8</v>
      </c>
    </row>
    <row r="124" spans="1:16" x14ac:dyDescent="0.25">
      <c r="A124" s="78">
        <v>608</v>
      </c>
      <c r="B124" s="78">
        <v>696</v>
      </c>
      <c r="C124" s="18"/>
      <c r="D124" s="77" t="s">
        <v>145</v>
      </c>
      <c r="P124">
        <f t="shared" si="3"/>
        <v>0</v>
      </c>
    </row>
    <row r="125" spans="1:16" x14ac:dyDescent="0.25">
      <c r="A125" s="78">
        <v>609</v>
      </c>
      <c r="B125" s="78">
        <v>697</v>
      </c>
      <c r="C125" s="18"/>
      <c r="D125" s="77" t="s">
        <v>146</v>
      </c>
      <c r="N125">
        <v>1</v>
      </c>
      <c r="P125">
        <f t="shared" si="3"/>
        <v>1</v>
      </c>
    </row>
    <row r="126" spans="1:16" x14ac:dyDescent="0.25">
      <c r="A126" s="78">
        <v>609.5</v>
      </c>
      <c r="B126" s="78">
        <v>698</v>
      </c>
      <c r="C126" s="18"/>
      <c r="D126" s="77" t="s">
        <v>147</v>
      </c>
      <c r="P126">
        <f t="shared" si="3"/>
        <v>0</v>
      </c>
    </row>
    <row r="127" spans="1:16" x14ac:dyDescent="0.25">
      <c r="A127" s="78">
        <v>611</v>
      </c>
      <c r="B127" s="78">
        <v>700</v>
      </c>
      <c r="C127" s="18"/>
      <c r="D127" s="77" t="s">
        <v>148</v>
      </c>
      <c r="E127">
        <v>2</v>
      </c>
      <c r="F127">
        <v>1</v>
      </c>
      <c r="I127">
        <v>5</v>
      </c>
      <c r="P127">
        <f t="shared" si="3"/>
        <v>8</v>
      </c>
    </row>
    <row r="128" spans="1:16" x14ac:dyDescent="0.25">
      <c r="A128" s="78">
        <v>612</v>
      </c>
      <c r="B128" s="78">
        <v>709</v>
      </c>
      <c r="C128" s="18"/>
      <c r="D128" s="77" t="s">
        <v>149</v>
      </c>
      <c r="G128">
        <v>1</v>
      </c>
      <c r="K128">
        <v>1</v>
      </c>
      <c r="N128">
        <v>12</v>
      </c>
      <c r="P128">
        <f t="shared" si="3"/>
        <v>14</v>
      </c>
    </row>
    <row r="129" spans="1:16" x14ac:dyDescent="0.25">
      <c r="A129" s="78">
        <v>618</v>
      </c>
      <c r="B129" s="78">
        <v>711</v>
      </c>
      <c r="C129" s="18"/>
      <c r="D129" s="77" t="s">
        <v>150</v>
      </c>
      <c r="M129">
        <v>5</v>
      </c>
      <c r="P129">
        <f t="shared" si="3"/>
        <v>5</v>
      </c>
    </row>
    <row r="130" spans="1:16" x14ac:dyDescent="0.25">
      <c r="A130" s="78">
        <v>619</v>
      </c>
      <c r="B130" s="78">
        <v>712</v>
      </c>
      <c r="C130" s="18"/>
      <c r="D130" s="77" t="s">
        <v>151</v>
      </c>
      <c r="E130">
        <v>1</v>
      </c>
      <c r="H130">
        <v>5</v>
      </c>
      <c r="K130">
        <v>1</v>
      </c>
      <c r="O130">
        <v>1</v>
      </c>
      <c r="P130">
        <f t="shared" ref="P130:P161" si="4">SUM(E130:O130)</f>
        <v>8</v>
      </c>
    </row>
    <row r="131" spans="1:16" x14ac:dyDescent="0.25">
      <c r="A131" s="78">
        <v>635</v>
      </c>
      <c r="B131" s="78">
        <v>741</v>
      </c>
      <c r="C131" s="18"/>
      <c r="D131" s="77" t="s">
        <v>152</v>
      </c>
      <c r="P131">
        <f t="shared" si="4"/>
        <v>0</v>
      </c>
    </row>
    <row r="132" spans="1:16" x14ac:dyDescent="0.25">
      <c r="A132" s="78">
        <v>637</v>
      </c>
      <c r="B132" s="78">
        <v>743</v>
      </c>
      <c r="C132" s="18"/>
      <c r="D132" s="77" t="s">
        <v>153</v>
      </c>
      <c r="P132">
        <f t="shared" si="4"/>
        <v>0</v>
      </c>
    </row>
    <row r="133" spans="1:16" x14ac:dyDescent="0.25">
      <c r="A133" s="78">
        <v>638</v>
      </c>
      <c r="B133" s="78">
        <v>744</v>
      </c>
      <c r="C133" s="18"/>
      <c r="D133" s="77" t="s">
        <v>154</v>
      </c>
      <c r="E133">
        <v>2</v>
      </c>
      <c r="K133">
        <v>10</v>
      </c>
      <c r="L133">
        <v>1</v>
      </c>
      <c r="M133">
        <v>11</v>
      </c>
      <c r="N133">
        <v>8</v>
      </c>
      <c r="P133">
        <f t="shared" si="4"/>
        <v>32</v>
      </c>
    </row>
    <row r="134" spans="1:16" x14ac:dyDescent="0.25">
      <c r="A134" s="78">
        <v>642</v>
      </c>
      <c r="B134" s="78">
        <v>752</v>
      </c>
      <c r="C134" s="18"/>
      <c r="D134" s="77" t="s">
        <v>155</v>
      </c>
      <c r="P134">
        <f t="shared" si="4"/>
        <v>0</v>
      </c>
    </row>
    <row r="135" spans="1:16" x14ac:dyDescent="0.25">
      <c r="A135" s="78">
        <v>650</v>
      </c>
      <c r="B135" s="78">
        <v>763</v>
      </c>
      <c r="C135" s="18"/>
      <c r="D135" s="77" t="s">
        <v>156</v>
      </c>
      <c r="E135">
        <v>57</v>
      </c>
      <c r="F135">
        <v>10</v>
      </c>
      <c r="G135">
        <v>28</v>
      </c>
      <c r="H135">
        <v>77</v>
      </c>
      <c r="I135">
        <v>3</v>
      </c>
      <c r="J135">
        <v>86</v>
      </c>
      <c r="K135">
        <v>96</v>
      </c>
      <c r="L135">
        <v>30</v>
      </c>
      <c r="M135">
        <v>33</v>
      </c>
      <c r="N135">
        <v>8</v>
      </c>
      <c r="O135">
        <v>3</v>
      </c>
      <c r="P135">
        <f t="shared" si="4"/>
        <v>431</v>
      </c>
    </row>
    <row r="136" spans="1:16" x14ac:dyDescent="0.25">
      <c r="A136" s="78">
        <v>652</v>
      </c>
      <c r="B136" s="78">
        <v>765</v>
      </c>
      <c r="C136" s="18"/>
      <c r="D136" s="77" t="s">
        <v>157</v>
      </c>
      <c r="P136">
        <f t="shared" si="4"/>
        <v>0</v>
      </c>
    </row>
    <row r="137" spans="1:16" x14ac:dyDescent="0.25">
      <c r="A137" s="78">
        <v>656</v>
      </c>
      <c r="B137" s="78">
        <v>778</v>
      </c>
      <c r="C137" s="18"/>
      <c r="D137" s="77" t="s">
        <v>158</v>
      </c>
      <c r="P137">
        <f t="shared" si="4"/>
        <v>0</v>
      </c>
    </row>
    <row r="138" spans="1:16" x14ac:dyDescent="0.25">
      <c r="A138" s="78">
        <v>684</v>
      </c>
      <c r="B138" s="78">
        <v>779</v>
      </c>
      <c r="C138" s="18"/>
      <c r="D138" s="77" t="s">
        <v>159</v>
      </c>
      <c r="E138">
        <v>132</v>
      </c>
      <c r="F138">
        <v>93</v>
      </c>
      <c r="H138">
        <v>260</v>
      </c>
      <c r="I138">
        <v>7658</v>
      </c>
      <c r="J138">
        <v>200000</v>
      </c>
      <c r="K138">
        <v>139</v>
      </c>
      <c r="L138">
        <v>111</v>
      </c>
      <c r="M138">
        <v>25</v>
      </c>
      <c r="N138">
        <v>5</v>
      </c>
      <c r="O138">
        <v>16</v>
      </c>
      <c r="P138">
        <f t="shared" si="4"/>
        <v>208439</v>
      </c>
    </row>
    <row r="139" spans="1:16" x14ac:dyDescent="0.25">
      <c r="A139" s="78">
        <v>675</v>
      </c>
      <c r="B139" s="78">
        <v>790</v>
      </c>
      <c r="C139" s="18"/>
      <c r="D139" s="77" t="s">
        <v>160</v>
      </c>
      <c r="F139">
        <v>4</v>
      </c>
      <c r="I139" t="s">
        <v>1293</v>
      </c>
      <c r="P139">
        <f t="shared" si="4"/>
        <v>4</v>
      </c>
    </row>
    <row r="140" spans="1:16" x14ac:dyDescent="0.25">
      <c r="A140" s="78">
        <v>678</v>
      </c>
      <c r="B140" s="78">
        <v>792</v>
      </c>
      <c r="C140" s="18"/>
      <c r="D140" s="77" t="s">
        <v>161</v>
      </c>
      <c r="P140">
        <f t="shared" si="4"/>
        <v>0</v>
      </c>
    </row>
    <row r="141" spans="1:16" x14ac:dyDescent="0.25">
      <c r="A141" s="78">
        <v>679</v>
      </c>
      <c r="B141" s="78">
        <v>793</v>
      </c>
      <c r="C141" s="18"/>
      <c r="D141" s="77" t="s">
        <v>162</v>
      </c>
      <c r="E141">
        <v>2</v>
      </c>
      <c r="G141">
        <v>6</v>
      </c>
      <c r="H141">
        <v>4</v>
      </c>
      <c r="K141">
        <v>60</v>
      </c>
      <c r="O141">
        <v>11</v>
      </c>
      <c r="P141">
        <f t="shared" si="4"/>
        <v>83</v>
      </c>
    </row>
    <row r="142" spans="1:16" x14ac:dyDescent="0.25">
      <c r="A142" s="78">
        <v>823</v>
      </c>
      <c r="B142" s="78">
        <v>797</v>
      </c>
      <c r="C142" s="18"/>
      <c r="D142" s="77" t="s">
        <v>163</v>
      </c>
      <c r="P142">
        <f t="shared" si="4"/>
        <v>0</v>
      </c>
    </row>
    <row r="143" spans="1:16" x14ac:dyDescent="0.25">
      <c r="A143" s="78">
        <v>832</v>
      </c>
      <c r="B143" s="78">
        <v>801</v>
      </c>
      <c r="C143" s="18"/>
      <c r="D143" s="77" t="s">
        <v>164</v>
      </c>
      <c r="P143">
        <f t="shared" si="4"/>
        <v>0</v>
      </c>
    </row>
    <row r="144" spans="1:16" x14ac:dyDescent="0.25">
      <c r="A144" s="78">
        <v>740</v>
      </c>
      <c r="B144" s="78">
        <v>806</v>
      </c>
      <c r="C144" s="18"/>
      <c r="D144" s="77" t="s">
        <v>165</v>
      </c>
      <c r="P144">
        <f t="shared" si="4"/>
        <v>0</v>
      </c>
    </row>
    <row r="145" spans="1:16" x14ac:dyDescent="0.25">
      <c r="A145" s="78">
        <v>734</v>
      </c>
      <c r="B145" s="78">
        <v>810</v>
      </c>
      <c r="C145" s="18"/>
      <c r="D145" s="77" t="s">
        <v>166</v>
      </c>
      <c r="P145">
        <f t="shared" si="4"/>
        <v>0</v>
      </c>
    </row>
    <row r="146" spans="1:16" x14ac:dyDescent="0.25">
      <c r="A146" s="78">
        <v>718</v>
      </c>
      <c r="B146" s="78">
        <v>842</v>
      </c>
      <c r="C146" s="18"/>
      <c r="D146" s="77" t="s">
        <v>167</v>
      </c>
      <c r="G146">
        <v>15</v>
      </c>
      <c r="P146">
        <f t="shared" si="4"/>
        <v>15</v>
      </c>
    </row>
    <row r="147" spans="1:16" x14ac:dyDescent="0.25">
      <c r="A147" s="78">
        <v>720</v>
      </c>
      <c r="B147" s="78">
        <v>847</v>
      </c>
      <c r="C147" s="18"/>
      <c r="D147" s="78" t="s">
        <v>168</v>
      </c>
      <c r="P147">
        <f t="shared" si="4"/>
        <v>0</v>
      </c>
    </row>
    <row r="148" spans="1:16" x14ac:dyDescent="0.25">
      <c r="A148" s="78">
        <v>725</v>
      </c>
      <c r="B148" s="78">
        <v>852</v>
      </c>
      <c r="C148" s="18"/>
      <c r="D148" s="78" t="s">
        <v>169</v>
      </c>
      <c r="P148">
        <f t="shared" si="4"/>
        <v>0</v>
      </c>
    </row>
    <row r="149" spans="1:16" x14ac:dyDescent="0.25">
      <c r="A149" s="78">
        <v>780</v>
      </c>
      <c r="B149" s="78">
        <v>866</v>
      </c>
      <c r="C149" s="18"/>
      <c r="D149" s="77" t="s">
        <v>170</v>
      </c>
      <c r="P149">
        <f t="shared" si="4"/>
        <v>0</v>
      </c>
    </row>
    <row r="150" spans="1:16" x14ac:dyDescent="0.25">
      <c r="A150" s="78">
        <v>781</v>
      </c>
      <c r="B150" s="78">
        <v>867</v>
      </c>
      <c r="C150" s="18"/>
      <c r="D150" s="77" t="s">
        <v>171</v>
      </c>
      <c r="E150">
        <v>1</v>
      </c>
      <c r="G150">
        <v>2</v>
      </c>
      <c r="H150">
        <v>1</v>
      </c>
      <c r="J150">
        <v>5</v>
      </c>
      <c r="K150">
        <v>3</v>
      </c>
      <c r="O150">
        <v>2</v>
      </c>
      <c r="P150">
        <f t="shared" si="4"/>
        <v>14</v>
      </c>
    </row>
    <row r="151" spans="1:16" x14ac:dyDescent="0.25">
      <c r="A151" s="78">
        <v>793</v>
      </c>
      <c r="B151" s="78">
        <v>877</v>
      </c>
      <c r="C151" s="18"/>
      <c r="D151" s="77" t="s">
        <v>172</v>
      </c>
      <c r="F151">
        <v>4</v>
      </c>
      <c r="I151">
        <v>6</v>
      </c>
      <c r="P151">
        <f t="shared" si="4"/>
        <v>10</v>
      </c>
    </row>
    <row r="152" spans="1:16" x14ac:dyDescent="0.25">
      <c r="A152" s="78">
        <v>794</v>
      </c>
      <c r="B152" s="78">
        <v>878</v>
      </c>
      <c r="C152" s="18"/>
      <c r="D152" s="77" t="s">
        <v>173</v>
      </c>
      <c r="P152">
        <f t="shared" si="4"/>
        <v>0</v>
      </c>
    </row>
    <row r="153" spans="1:16" x14ac:dyDescent="0.25">
      <c r="A153" s="78">
        <v>799</v>
      </c>
      <c r="B153" s="78">
        <v>884</v>
      </c>
      <c r="C153" s="18"/>
      <c r="D153" s="77" t="s">
        <v>174</v>
      </c>
      <c r="P153">
        <f t="shared" si="4"/>
        <v>0</v>
      </c>
    </row>
    <row r="154" spans="1:16" x14ac:dyDescent="0.25">
      <c r="A154" s="78">
        <v>800</v>
      </c>
      <c r="B154" s="78">
        <v>885</v>
      </c>
      <c r="C154" s="18"/>
      <c r="D154" s="77" t="s">
        <v>175</v>
      </c>
      <c r="P154">
        <f t="shared" si="4"/>
        <v>0</v>
      </c>
    </row>
    <row r="155" spans="1:16" x14ac:dyDescent="0.25">
      <c r="A155" s="78">
        <v>805</v>
      </c>
      <c r="B155" s="78">
        <v>891</v>
      </c>
      <c r="C155" s="18"/>
      <c r="D155" s="77" t="s">
        <v>176</v>
      </c>
      <c r="P155">
        <f t="shared" si="4"/>
        <v>0</v>
      </c>
    </row>
    <row r="156" spans="1:16" x14ac:dyDescent="0.25">
      <c r="A156" s="78">
        <v>812</v>
      </c>
      <c r="B156" s="78">
        <v>899</v>
      </c>
      <c r="C156" s="18"/>
      <c r="D156" s="77" t="s">
        <v>177</v>
      </c>
      <c r="O156">
        <v>1</v>
      </c>
      <c r="P156">
        <f t="shared" si="4"/>
        <v>1</v>
      </c>
    </row>
    <row r="157" spans="1:16" x14ac:dyDescent="0.25">
      <c r="A157" s="78">
        <v>813</v>
      </c>
      <c r="B157" s="78">
        <v>900</v>
      </c>
      <c r="C157" s="18"/>
      <c r="D157" s="77" t="s">
        <v>178</v>
      </c>
      <c r="E157">
        <v>1</v>
      </c>
      <c r="F157">
        <v>13</v>
      </c>
      <c r="G157">
        <v>5</v>
      </c>
      <c r="I157">
        <v>36</v>
      </c>
      <c r="J157">
        <v>31</v>
      </c>
      <c r="K157">
        <v>2</v>
      </c>
      <c r="L157">
        <v>4</v>
      </c>
      <c r="N157">
        <v>11</v>
      </c>
      <c r="O157">
        <v>2</v>
      </c>
      <c r="P157">
        <f t="shared" si="4"/>
        <v>105</v>
      </c>
    </row>
    <row r="158" spans="1:16" x14ac:dyDescent="0.25">
      <c r="A158" s="78">
        <v>814</v>
      </c>
      <c r="B158" s="78">
        <v>901</v>
      </c>
      <c r="C158" s="18"/>
      <c r="D158" s="77" t="s">
        <v>179</v>
      </c>
      <c r="P158">
        <f t="shared" si="4"/>
        <v>0</v>
      </c>
    </row>
    <row r="159" spans="1:16" x14ac:dyDescent="0.25">
      <c r="A159" s="78">
        <v>815</v>
      </c>
      <c r="B159" s="78">
        <v>902</v>
      </c>
      <c r="C159" s="18"/>
      <c r="D159" s="77" t="s">
        <v>180</v>
      </c>
      <c r="P159">
        <f t="shared" si="4"/>
        <v>0</v>
      </c>
    </row>
    <row r="160" spans="1:16" x14ac:dyDescent="0.25">
      <c r="A160" s="78">
        <v>816</v>
      </c>
      <c r="B160" s="78">
        <v>903</v>
      </c>
      <c r="C160" s="18"/>
      <c r="D160" s="77" t="s">
        <v>181</v>
      </c>
      <c r="P160">
        <f t="shared" si="4"/>
        <v>0</v>
      </c>
    </row>
    <row r="161" spans="1:16" x14ac:dyDescent="0.25">
      <c r="A161" s="78">
        <v>819</v>
      </c>
      <c r="B161" s="78">
        <v>904</v>
      </c>
      <c r="C161" s="18"/>
      <c r="D161" s="77" t="s">
        <v>182</v>
      </c>
      <c r="P161">
        <f t="shared" si="4"/>
        <v>0</v>
      </c>
    </row>
    <row r="162" spans="1:16" x14ac:dyDescent="0.25">
      <c r="A162" s="78">
        <v>818</v>
      </c>
      <c r="B162" s="78">
        <v>905</v>
      </c>
      <c r="C162" s="18"/>
      <c r="D162" s="77" t="s">
        <v>183</v>
      </c>
      <c r="E162">
        <v>1</v>
      </c>
      <c r="F162">
        <v>13</v>
      </c>
      <c r="I162">
        <v>71</v>
      </c>
      <c r="J162">
        <v>12</v>
      </c>
      <c r="L162">
        <v>12</v>
      </c>
      <c r="O162">
        <v>1</v>
      </c>
      <c r="P162">
        <f t="shared" ref="P162:P193" si="5">SUM(E162:O162)</f>
        <v>110</v>
      </c>
    </row>
    <row r="163" spans="1:16" x14ac:dyDescent="0.25">
      <c r="A163" s="78">
        <v>817</v>
      </c>
      <c r="B163" s="78">
        <v>906</v>
      </c>
      <c r="C163" s="18"/>
      <c r="D163" s="77" t="s">
        <v>184</v>
      </c>
      <c r="P163">
        <f t="shared" si="5"/>
        <v>0</v>
      </c>
    </row>
    <row r="164" spans="1:16" x14ac:dyDescent="0.25">
      <c r="A164" s="78">
        <v>820</v>
      </c>
      <c r="B164" s="78">
        <v>907</v>
      </c>
      <c r="C164" s="18"/>
      <c r="D164" s="77" t="s">
        <v>185</v>
      </c>
      <c r="E164">
        <v>35</v>
      </c>
      <c r="F164">
        <v>4</v>
      </c>
      <c r="G164">
        <v>61</v>
      </c>
      <c r="H164">
        <v>29</v>
      </c>
      <c r="I164">
        <v>33</v>
      </c>
      <c r="J164">
        <v>72</v>
      </c>
      <c r="K164">
        <v>128</v>
      </c>
      <c r="L164">
        <v>10</v>
      </c>
      <c r="M164">
        <v>2</v>
      </c>
      <c r="N164">
        <v>8</v>
      </c>
      <c r="O164">
        <v>106</v>
      </c>
      <c r="P164">
        <f t="shared" si="5"/>
        <v>488</v>
      </c>
    </row>
    <row r="165" spans="1:16" x14ac:dyDescent="0.25">
      <c r="A165" s="78">
        <v>820.20001220703102</v>
      </c>
      <c r="B165" s="78">
        <v>907</v>
      </c>
      <c r="C165" s="18"/>
      <c r="D165" s="77" t="s">
        <v>186</v>
      </c>
      <c r="K165">
        <v>1</v>
      </c>
      <c r="O165">
        <v>1</v>
      </c>
      <c r="P165">
        <f t="shared" si="5"/>
        <v>2</v>
      </c>
    </row>
    <row r="166" spans="1:16" x14ac:dyDescent="0.25">
      <c r="A166" s="78">
        <v>820.40002441406295</v>
      </c>
      <c r="B166" s="78">
        <v>907</v>
      </c>
      <c r="C166" s="18"/>
      <c r="D166" s="77" t="s">
        <v>187</v>
      </c>
      <c r="P166">
        <f t="shared" si="5"/>
        <v>0</v>
      </c>
    </row>
    <row r="167" spans="1:16" x14ac:dyDescent="0.25">
      <c r="A167" s="78">
        <v>820.59997558593795</v>
      </c>
      <c r="B167" s="78">
        <v>907</v>
      </c>
      <c r="C167" s="18"/>
      <c r="D167" s="77" t="s">
        <v>188</v>
      </c>
      <c r="H167">
        <v>1</v>
      </c>
      <c r="K167">
        <v>17</v>
      </c>
      <c r="L167">
        <v>1</v>
      </c>
      <c r="O167">
        <v>3</v>
      </c>
      <c r="P167">
        <f t="shared" si="5"/>
        <v>22</v>
      </c>
    </row>
    <row r="168" spans="1:16" x14ac:dyDescent="0.25">
      <c r="A168" s="78">
        <v>835</v>
      </c>
      <c r="B168" s="78">
        <v>937</v>
      </c>
      <c r="C168" s="18"/>
      <c r="D168" s="77" t="s">
        <v>189</v>
      </c>
      <c r="F168">
        <v>178</v>
      </c>
      <c r="H168">
        <v>9</v>
      </c>
      <c r="I168">
        <v>224</v>
      </c>
      <c r="J168">
        <v>90</v>
      </c>
      <c r="K168">
        <v>34</v>
      </c>
      <c r="L168">
        <v>125</v>
      </c>
      <c r="P168">
        <f t="shared" si="5"/>
        <v>660</v>
      </c>
    </row>
    <row r="169" spans="1:16" x14ac:dyDescent="0.25">
      <c r="A169" s="78">
        <v>839</v>
      </c>
      <c r="B169" s="78">
        <v>941</v>
      </c>
      <c r="C169" s="18"/>
      <c r="D169" s="77" t="s">
        <v>190</v>
      </c>
      <c r="F169">
        <v>3</v>
      </c>
      <c r="I169">
        <v>46</v>
      </c>
      <c r="P169">
        <f t="shared" si="5"/>
        <v>49</v>
      </c>
    </row>
    <row r="170" spans="1:16" x14ac:dyDescent="0.25">
      <c r="A170" s="78">
        <v>840</v>
      </c>
      <c r="B170" s="78">
        <v>942</v>
      </c>
      <c r="C170" s="18"/>
      <c r="D170" s="77" t="s">
        <v>191</v>
      </c>
      <c r="I170">
        <v>1</v>
      </c>
      <c r="P170">
        <f t="shared" si="5"/>
        <v>1</v>
      </c>
    </row>
    <row r="171" spans="1:16" x14ac:dyDescent="0.25">
      <c r="A171" s="78">
        <v>841</v>
      </c>
      <c r="B171" s="78">
        <v>943</v>
      </c>
      <c r="C171" s="18"/>
      <c r="D171" s="77" t="s">
        <v>192</v>
      </c>
      <c r="P171">
        <f t="shared" si="5"/>
        <v>0</v>
      </c>
    </row>
    <row r="172" spans="1:16" x14ac:dyDescent="0.25">
      <c r="A172" s="78">
        <v>842</v>
      </c>
      <c r="B172" s="78">
        <v>944</v>
      </c>
      <c r="C172" s="18"/>
      <c r="D172" s="77" t="s">
        <v>193</v>
      </c>
      <c r="F172">
        <v>49</v>
      </c>
      <c r="I172">
        <v>197</v>
      </c>
      <c r="J172">
        <v>155</v>
      </c>
      <c r="P172">
        <f t="shared" si="5"/>
        <v>401</v>
      </c>
    </row>
    <row r="173" spans="1:16" x14ac:dyDescent="0.25">
      <c r="A173" s="78">
        <v>847</v>
      </c>
      <c r="B173" s="78">
        <v>950</v>
      </c>
      <c r="C173" s="18"/>
      <c r="D173" s="77" t="s">
        <v>194</v>
      </c>
      <c r="P173">
        <f t="shared" si="5"/>
        <v>0</v>
      </c>
    </row>
    <row r="174" spans="1:16" x14ac:dyDescent="0.25">
      <c r="A174" s="78">
        <v>857</v>
      </c>
      <c r="B174" s="78">
        <v>962</v>
      </c>
      <c r="C174" s="18"/>
      <c r="D174" s="77" t="s">
        <v>195</v>
      </c>
      <c r="P174">
        <f t="shared" si="5"/>
        <v>0</v>
      </c>
    </row>
    <row r="175" spans="1:16" x14ac:dyDescent="0.25">
      <c r="A175" s="78">
        <v>858</v>
      </c>
      <c r="B175" s="78">
        <v>964</v>
      </c>
      <c r="C175" s="18"/>
      <c r="D175" s="77" t="s">
        <v>196</v>
      </c>
      <c r="P175">
        <f t="shared" si="5"/>
        <v>0</v>
      </c>
    </row>
    <row r="176" spans="1:16" x14ac:dyDescent="0.25">
      <c r="A176" s="78">
        <v>861</v>
      </c>
      <c r="B176" s="78">
        <v>967</v>
      </c>
      <c r="C176" s="18"/>
      <c r="D176" s="77" t="s">
        <v>197</v>
      </c>
      <c r="P176">
        <f t="shared" si="5"/>
        <v>0</v>
      </c>
    </row>
    <row r="177" spans="1:16" x14ac:dyDescent="0.25">
      <c r="A177" s="78">
        <v>865</v>
      </c>
      <c r="B177" s="78">
        <v>970</v>
      </c>
      <c r="C177" s="18"/>
      <c r="D177" s="77" t="s">
        <v>198</v>
      </c>
      <c r="E177">
        <v>52</v>
      </c>
      <c r="F177">
        <v>1</v>
      </c>
      <c r="G177">
        <v>11</v>
      </c>
      <c r="H177">
        <v>42</v>
      </c>
      <c r="I177">
        <v>18</v>
      </c>
      <c r="J177">
        <v>75</v>
      </c>
      <c r="K177">
        <v>50</v>
      </c>
      <c r="L177">
        <v>25</v>
      </c>
      <c r="M177">
        <v>4</v>
      </c>
      <c r="O177">
        <v>111</v>
      </c>
      <c r="P177">
        <f t="shared" si="5"/>
        <v>389</v>
      </c>
    </row>
    <row r="178" spans="1:16" x14ac:dyDescent="0.25">
      <c r="A178" s="78">
        <v>864</v>
      </c>
      <c r="B178" s="78">
        <v>972</v>
      </c>
      <c r="C178" s="18"/>
      <c r="D178" s="77" t="s">
        <v>199</v>
      </c>
      <c r="L178">
        <v>1</v>
      </c>
      <c r="P178">
        <f t="shared" si="5"/>
        <v>1</v>
      </c>
    </row>
    <row r="179" spans="1:16" x14ac:dyDescent="0.25">
      <c r="A179" s="78">
        <v>866</v>
      </c>
      <c r="B179" s="78">
        <v>973</v>
      </c>
      <c r="C179" s="18"/>
      <c r="D179" s="77" t="s">
        <v>200</v>
      </c>
      <c r="P179">
        <f t="shared" si="5"/>
        <v>0</v>
      </c>
    </row>
    <row r="180" spans="1:16" x14ac:dyDescent="0.25">
      <c r="A180" s="78">
        <v>867</v>
      </c>
      <c r="B180" s="78">
        <v>974</v>
      </c>
      <c r="C180" s="18"/>
      <c r="D180" s="77" t="s">
        <v>201</v>
      </c>
      <c r="P180">
        <f t="shared" si="5"/>
        <v>0</v>
      </c>
    </row>
    <row r="181" spans="1:16" x14ac:dyDescent="0.25">
      <c r="A181" s="78">
        <v>868</v>
      </c>
      <c r="B181" s="78">
        <v>975</v>
      </c>
      <c r="C181" s="18"/>
      <c r="D181" s="77" t="s">
        <v>202</v>
      </c>
      <c r="P181">
        <f t="shared" si="5"/>
        <v>0</v>
      </c>
    </row>
    <row r="182" spans="1:16" x14ac:dyDescent="0.25">
      <c r="A182" s="78">
        <v>870</v>
      </c>
      <c r="B182" s="78">
        <v>978</v>
      </c>
      <c r="C182" s="18"/>
      <c r="D182" s="77" t="s">
        <v>203</v>
      </c>
      <c r="E182">
        <v>2</v>
      </c>
      <c r="K182">
        <v>2</v>
      </c>
      <c r="O182">
        <v>32</v>
      </c>
      <c r="P182">
        <f t="shared" si="5"/>
        <v>36</v>
      </c>
    </row>
    <row r="183" spans="1:16" x14ac:dyDescent="0.25">
      <c r="A183" s="78">
        <v>871</v>
      </c>
      <c r="B183" s="78">
        <v>979</v>
      </c>
      <c r="C183" s="18"/>
      <c r="D183" s="77" t="s">
        <v>204</v>
      </c>
      <c r="E183">
        <v>13</v>
      </c>
      <c r="K183">
        <v>2</v>
      </c>
      <c r="O183">
        <v>24</v>
      </c>
      <c r="P183">
        <f t="shared" si="5"/>
        <v>39</v>
      </c>
    </row>
    <row r="184" spans="1:16" x14ac:dyDescent="0.25">
      <c r="A184" s="78">
        <v>873</v>
      </c>
      <c r="B184" s="78">
        <v>981</v>
      </c>
      <c r="C184" s="18"/>
      <c r="D184" s="77" t="s">
        <v>205</v>
      </c>
      <c r="E184">
        <v>31</v>
      </c>
      <c r="F184">
        <v>7</v>
      </c>
      <c r="G184">
        <v>1</v>
      </c>
      <c r="H184">
        <v>5</v>
      </c>
      <c r="I184">
        <v>13</v>
      </c>
      <c r="J184">
        <v>26</v>
      </c>
      <c r="K184">
        <v>19</v>
      </c>
      <c r="O184">
        <v>60</v>
      </c>
      <c r="P184">
        <f t="shared" si="5"/>
        <v>162</v>
      </c>
    </row>
    <row r="185" spans="1:16" x14ac:dyDescent="0.25">
      <c r="A185" s="78">
        <v>877</v>
      </c>
      <c r="B185" s="78">
        <v>983</v>
      </c>
      <c r="C185" s="18"/>
      <c r="D185" s="77" t="s">
        <v>206</v>
      </c>
      <c r="P185">
        <f t="shared" si="5"/>
        <v>0</v>
      </c>
    </row>
    <row r="186" spans="1:16" x14ac:dyDescent="0.25">
      <c r="A186" s="78">
        <v>879</v>
      </c>
      <c r="B186" s="78">
        <v>985</v>
      </c>
      <c r="C186" s="18"/>
      <c r="D186" s="77" t="s">
        <v>207</v>
      </c>
      <c r="E186">
        <v>8</v>
      </c>
      <c r="F186">
        <v>20</v>
      </c>
      <c r="H186">
        <v>39</v>
      </c>
      <c r="I186">
        <v>210</v>
      </c>
      <c r="J186">
        <v>68</v>
      </c>
      <c r="K186">
        <v>23</v>
      </c>
      <c r="L186">
        <v>248</v>
      </c>
      <c r="O186">
        <v>15</v>
      </c>
      <c r="P186">
        <f t="shared" si="5"/>
        <v>631</v>
      </c>
    </row>
    <row r="187" spans="1:16" x14ac:dyDescent="0.25">
      <c r="C187" s="18"/>
    </row>
    <row r="188" spans="1:16" x14ac:dyDescent="0.25">
      <c r="C188" s="18"/>
    </row>
    <row r="189" spans="1:16" x14ac:dyDescent="0.25">
      <c r="C189" s="18"/>
    </row>
    <row r="190" spans="1:16" x14ac:dyDescent="0.25">
      <c r="C190" s="48"/>
    </row>
    <row r="191" spans="1:16" x14ac:dyDescent="0.25">
      <c r="C191" s="48"/>
    </row>
    <row r="192" spans="1:16" x14ac:dyDescent="0.25">
      <c r="C192" s="50"/>
    </row>
    <row r="196" spans="3:3" x14ac:dyDescent="0.25">
      <c r="C196" s="9"/>
    </row>
    <row r="197" spans="3:3" x14ac:dyDescent="0.25">
      <c r="C197" s="9"/>
    </row>
    <row r="198" spans="3:3" x14ac:dyDescent="0.25">
      <c r="C198" s="9"/>
    </row>
    <row r="199" spans="3:3" x14ac:dyDescent="0.25">
      <c r="C199" s="9"/>
    </row>
    <row r="200" spans="3:3" x14ac:dyDescent="0.25">
      <c r="C200" s="9"/>
    </row>
    <row r="201" spans="3:3" x14ac:dyDescent="0.25">
      <c r="C201" s="9"/>
    </row>
    <row r="202" spans="3:3" x14ac:dyDescent="0.25">
      <c r="C202" s="9"/>
    </row>
    <row r="203" spans="3:3" x14ac:dyDescent="0.25">
      <c r="C203" s="9"/>
    </row>
    <row r="204" spans="3:3" x14ac:dyDescent="0.25">
      <c r="C204" s="9"/>
    </row>
    <row r="205" spans="3:3" x14ac:dyDescent="0.25">
      <c r="C205" s="9"/>
    </row>
    <row r="206" spans="3:3" x14ac:dyDescent="0.25">
      <c r="C206" s="9"/>
    </row>
    <row r="207" spans="3:3" x14ac:dyDescent="0.25">
      <c r="C207" s="9"/>
    </row>
    <row r="208" spans="3:3" x14ac:dyDescent="0.25">
      <c r="C208" s="9"/>
    </row>
    <row r="209" spans="3:3" x14ac:dyDescent="0.25">
      <c r="C209" s="9"/>
    </row>
    <row r="210" spans="3:3" x14ac:dyDescent="0.25">
      <c r="C210" s="9"/>
    </row>
    <row r="211" spans="3:3" x14ac:dyDescent="0.25">
      <c r="C211" s="9"/>
    </row>
    <row r="212" spans="3:3" x14ac:dyDescent="0.25">
      <c r="C212" s="9"/>
    </row>
    <row r="213" spans="3:3" x14ac:dyDescent="0.25">
      <c r="C213" s="9"/>
    </row>
    <row r="214" spans="3:3" x14ac:dyDescent="0.25">
      <c r="C214" s="9"/>
    </row>
    <row r="215" spans="3:3" x14ac:dyDescent="0.25">
      <c r="C215" s="9"/>
    </row>
    <row r="216" spans="3:3" x14ac:dyDescent="0.25">
      <c r="C216" s="9"/>
    </row>
    <row r="217" spans="3:3" x14ac:dyDescent="0.25">
      <c r="C217" s="9"/>
    </row>
    <row r="218" spans="3:3" x14ac:dyDescent="0.25">
      <c r="C218" s="9"/>
    </row>
    <row r="219" spans="3:3" x14ac:dyDescent="0.25">
      <c r="C219" s="9"/>
    </row>
    <row r="220" spans="3:3" x14ac:dyDescent="0.25">
      <c r="C220" s="9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4</vt:i4>
      </vt:variant>
    </vt:vector>
  </HeadingPairs>
  <TitlesOfParts>
    <vt:vector size="38" baseType="lpstr">
      <vt:lpstr>CountAllYears</vt:lpstr>
      <vt:lpstr>Participants</vt:lpstr>
      <vt:lpstr>2020CountsbySector</vt:lpstr>
      <vt:lpstr>2020Effort</vt:lpstr>
      <vt:lpstr>Wx2020</vt:lpstr>
      <vt:lpstr>2019CountsbySector</vt:lpstr>
      <vt:lpstr>2019Effort</vt:lpstr>
      <vt:lpstr>Wx2019</vt:lpstr>
      <vt:lpstr>2018CountsbySector</vt:lpstr>
      <vt:lpstr>2018Effort</vt:lpstr>
      <vt:lpstr>2017CountsbySector</vt:lpstr>
      <vt:lpstr>2017Effort</vt:lpstr>
      <vt:lpstr>Wx2017</vt:lpstr>
      <vt:lpstr>ABASppList</vt:lpstr>
      <vt:lpstr>2016Effort</vt:lpstr>
      <vt:lpstr>Wx2016</vt:lpstr>
      <vt:lpstr>2015Effort</vt:lpstr>
      <vt:lpstr>Wx2015</vt:lpstr>
      <vt:lpstr>Incr-Decr20Yr</vt:lpstr>
      <vt:lpstr>Incr-Decr10Yr</vt:lpstr>
      <vt:lpstr>Charts</vt:lpstr>
      <vt:lpstr>Chart1</vt:lpstr>
      <vt:lpstr>2014Effort</vt:lpstr>
      <vt:lpstr>Wx2014</vt:lpstr>
      <vt:lpstr>2013Effort</vt:lpstr>
      <vt:lpstr>Wx2013</vt:lpstr>
      <vt:lpstr>2012Effort</vt:lpstr>
      <vt:lpstr>2011Effort</vt:lpstr>
      <vt:lpstr>WX2011</vt:lpstr>
      <vt:lpstr>Count2010</vt:lpstr>
      <vt:lpstr>2010Effort</vt:lpstr>
      <vt:lpstr>WX2010</vt:lpstr>
      <vt:lpstr>2009Effort</vt:lpstr>
      <vt:lpstr>WX2009</vt:lpstr>
      <vt:lpstr>'2018CountsbySector'!_FilterDatabase</vt:lpstr>
      <vt:lpstr>'2019CountsbySector'!_FilterDatabase</vt:lpstr>
      <vt:lpstr>'2020CountsbySector'!_FilterDatabase</vt:lpstr>
      <vt:lpstr>Count2010!Print_Area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Dixon</dc:creator>
  <dc:description/>
  <cp:lastModifiedBy>Kenna</cp:lastModifiedBy>
  <cp:revision>4</cp:revision>
  <cp:lastPrinted>2014-12-20T03:45:34Z</cp:lastPrinted>
  <dcterms:created xsi:type="dcterms:W3CDTF">2007-01-13T13:35:10Z</dcterms:created>
  <dcterms:modified xsi:type="dcterms:W3CDTF">2021-02-24T20:21:00Z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